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tif" ContentType="image/tif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Class_files\Excel\Excel_Package_961208\Class_Files_961115\8\"/>
    </mc:Choice>
  </mc:AlternateContent>
  <bookViews>
    <workbookView xWindow="0" yWindow="0" windowWidth="28800" windowHeight="11925"/>
  </bookViews>
  <sheets>
    <sheet name="Cover" sheetId="1" r:id="rId1"/>
    <sheet name="Cover(2)" sheetId="60" state="hidden" r:id="rId2"/>
    <sheet name="Cover (2)" sheetId="76" state="hidden" r:id="rId3"/>
    <sheet name="Ex(1)" sheetId="34" r:id="rId4"/>
    <sheet name="Ex(1an)" sheetId="68" r:id="rId5"/>
    <sheet name="Ex(2)" sheetId="35" r:id="rId6"/>
    <sheet name="Ex(2an)" sheetId="69" r:id="rId7"/>
    <sheet name="Annuity" sheetId="37" r:id="rId8"/>
    <sheet name="Variables" sheetId="38" r:id="rId9"/>
    <sheet name="Ex(3)" sheetId="36" r:id="rId10"/>
    <sheet name="Ex(3an)" sheetId="70" r:id="rId11"/>
    <sheet name="Ex(4)" sheetId="39" r:id="rId12"/>
    <sheet name="Ex(4an)" sheetId="71" r:id="rId13"/>
    <sheet name="Ex(5)" sheetId="40" r:id="rId14"/>
    <sheet name="Ex(5an)" sheetId="72" r:id="rId15"/>
    <sheet name="Ex(6)" sheetId="41" r:id="rId16"/>
    <sheet name="Ex(6an)" sheetId="74" r:id="rId17"/>
    <sheet name="Ex(7)" sheetId="42" r:id="rId18"/>
    <sheet name="Ex(7an)" sheetId="75" r:id="rId19"/>
    <sheet name="HW ==&gt;&gt;" sheetId="10" r:id="rId20"/>
    <sheet name="HW(1)" sheetId="44" r:id="rId21"/>
    <sheet name="HW(1an)" sheetId="46" r:id="rId22"/>
    <sheet name="HW(2)" sheetId="49" r:id="rId23"/>
    <sheet name="HW(2an)" sheetId="50" r:id="rId24"/>
    <sheet name="HW(3)" sheetId="47" r:id="rId25"/>
    <sheet name="HW(3an)" sheetId="48" r:id="rId26"/>
    <sheet name="HW(4)" sheetId="51" r:id="rId27"/>
    <sheet name="HW(4an)" sheetId="52" r:id="rId28"/>
    <sheet name="HW(5)" sheetId="53" r:id="rId29"/>
    <sheet name="HW(5an)" sheetId="54" r:id="rId30"/>
    <sheet name="HW(6)" sheetId="55" r:id="rId31"/>
    <sheet name="HW(6an)" sheetId="58" r:id="rId32"/>
    <sheet name="HW(7-10)" sheetId="57" r:id="rId33"/>
    <sheet name="HW(7-10) (an)" sheetId="59" r:id="rId34"/>
  </sheets>
  <definedNames>
    <definedName name="d">TODAY()-(INT(RAND()*365*2+1)-INT(RAND()*1+1))</definedName>
    <definedName name="i">INT(RAND()*10000+1)</definedName>
    <definedName name="PMTRand">INT(170+RAND()*200)</definedName>
    <definedName name="rn">CHAR(INT(RAND()*26)+65)&amp;CHAR(INT(RAND()*26)+65)&amp;CHAR(INT(RAND()*26)+65)</definedName>
    <definedName name="s">ROUND(RAND()*10000+1,2)</definedName>
    <definedName name="taxrate">0.35</definedName>
    <definedName name="xx">0.35</definedName>
    <definedName name="Years">50-INT(RAND()*20+1)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75" l="1"/>
  <c r="H28" i="75"/>
  <c r="H30" i="75" s="1"/>
  <c r="J32" i="74"/>
  <c r="H29" i="74"/>
  <c r="H31" i="74" s="1"/>
  <c r="H28" i="74"/>
  <c r="H30" i="74" s="1"/>
  <c r="H33" i="74" s="1"/>
  <c r="H34" i="74" s="1"/>
  <c r="J32" i="41"/>
  <c r="J32" i="72"/>
  <c r="H29" i="72"/>
  <c r="H28" i="72"/>
  <c r="H30" i="72" s="1"/>
  <c r="H33" i="72" s="1"/>
  <c r="H34" i="72" s="1"/>
  <c r="L31" i="71"/>
  <c r="L30" i="71"/>
  <c r="L29" i="71"/>
  <c r="H29" i="71"/>
  <c r="L28" i="71"/>
  <c r="H28" i="71"/>
  <c r="N30" i="71" s="1"/>
  <c r="L27" i="71"/>
  <c r="L26" i="71"/>
  <c r="L25" i="71"/>
  <c r="L24" i="71"/>
  <c r="L23" i="71"/>
  <c r="N22" i="71"/>
  <c r="L22" i="71"/>
  <c r="N20" i="70"/>
  <c r="N39" i="70" s="1"/>
  <c r="N21" i="70"/>
  <c r="N22" i="70"/>
  <c r="N23" i="70"/>
  <c r="N24" i="70"/>
  <c r="N25" i="70"/>
  <c r="N26" i="70"/>
  <c r="N27" i="70"/>
  <c r="N28" i="70"/>
  <c r="N29" i="70"/>
  <c r="N30" i="70"/>
  <c r="N31" i="70"/>
  <c r="N32" i="70"/>
  <c r="N33" i="70"/>
  <c r="N34" i="70"/>
  <c r="N35" i="70"/>
  <c r="N36" i="70"/>
  <c r="N37" i="70"/>
  <c r="N19" i="70"/>
  <c r="L37" i="70"/>
  <c r="L36" i="70"/>
  <c r="L35" i="70"/>
  <c r="L34" i="70"/>
  <c r="L33" i="70"/>
  <c r="L32" i="70"/>
  <c r="L31" i="70"/>
  <c r="L30" i="70"/>
  <c r="L29" i="70"/>
  <c r="L28" i="70"/>
  <c r="G28" i="70"/>
  <c r="G32" i="70" s="1"/>
  <c r="L27" i="70"/>
  <c r="G27" i="70"/>
  <c r="G29" i="70" s="1"/>
  <c r="L26" i="70"/>
  <c r="I26" i="70"/>
  <c r="L25" i="70"/>
  <c r="L24" i="70"/>
  <c r="I24" i="70"/>
  <c r="L23" i="70"/>
  <c r="I23" i="70"/>
  <c r="L22" i="70"/>
  <c r="L21" i="70"/>
  <c r="L20" i="70"/>
  <c r="F28" i="69"/>
  <c r="E28" i="69"/>
  <c r="F22" i="69"/>
  <c r="E21" i="69"/>
  <c r="F18" i="69"/>
  <c r="E17" i="69"/>
  <c r="H13" i="69"/>
  <c r="F13" i="69"/>
  <c r="E13" i="69"/>
  <c r="D11" i="69"/>
  <c r="E24" i="69" s="1"/>
  <c r="G28" i="68"/>
  <c r="F28" i="68"/>
  <c r="E24" i="68"/>
  <c r="G24" i="68" s="1"/>
  <c r="F23" i="68"/>
  <c r="E23" i="68"/>
  <c r="E22" i="68"/>
  <c r="G22" i="68" s="1"/>
  <c r="F21" i="68"/>
  <c r="E21" i="68"/>
  <c r="G20" i="68"/>
  <c r="E20" i="68"/>
  <c r="F19" i="68"/>
  <c r="E19" i="68"/>
  <c r="E18" i="68"/>
  <c r="G18" i="68" s="1"/>
  <c r="F17" i="68"/>
  <c r="E17" i="68"/>
  <c r="G16" i="68"/>
  <c r="E16" i="68"/>
  <c r="G13" i="68"/>
  <c r="F13" i="68"/>
  <c r="E13" i="68"/>
  <c r="D11" i="68"/>
  <c r="F41" i="68" s="1"/>
  <c r="J33" i="41"/>
  <c r="J34" i="41"/>
  <c r="J35" i="71"/>
  <c r="P20" i="70"/>
  <c r="J30" i="72"/>
  <c r="J28" i="75"/>
  <c r="P22" i="71"/>
  <c r="I29" i="70"/>
  <c r="I32" i="70"/>
  <c r="J29" i="75"/>
  <c r="J29" i="71"/>
  <c r="E29" i="69"/>
  <c r="J30" i="74"/>
  <c r="J30" i="71"/>
  <c r="J29" i="74"/>
  <c r="J34" i="74"/>
  <c r="P33" i="71"/>
  <c r="F14" i="69"/>
  <c r="G14" i="68"/>
  <c r="J33" i="72"/>
  <c r="J28" i="71"/>
  <c r="F29" i="68"/>
  <c r="I27" i="70"/>
  <c r="J31" i="74"/>
  <c r="J31" i="75"/>
  <c r="I31" i="70"/>
  <c r="P39" i="70"/>
  <c r="J30" i="75"/>
  <c r="I28" i="70"/>
  <c r="H14" i="69"/>
  <c r="I30" i="70"/>
  <c r="E14" i="68"/>
  <c r="J29" i="72"/>
  <c r="G29" i="68"/>
  <c r="F14" i="68"/>
  <c r="E14" i="69"/>
  <c r="J33" i="74"/>
  <c r="J31" i="72"/>
  <c r="J28" i="72"/>
  <c r="J28" i="74"/>
  <c r="J34" i="72"/>
  <c r="F29" i="69"/>
  <c r="H31" i="75" l="1"/>
  <c r="H31" i="72"/>
  <c r="H30" i="71"/>
  <c r="H35" i="71"/>
  <c r="N24" i="71"/>
  <c r="N26" i="71"/>
  <c r="N31" i="71"/>
  <c r="N21" i="71"/>
  <c r="N23" i="71"/>
  <c r="N25" i="71"/>
  <c r="N27" i="71"/>
  <c r="N28" i="71"/>
  <c r="N29" i="71"/>
  <c r="G30" i="70"/>
  <c r="G31" i="70" s="1"/>
  <c r="F16" i="69"/>
  <c r="H17" i="69"/>
  <c r="E19" i="69"/>
  <c r="H19" i="69" s="1"/>
  <c r="F20" i="69"/>
  <c r="H21" i="69"/>
  <c r="E23" i="69"/>
  <c r="H23" i="69" s="1"/>
  <c r="F24" i="69"/>
  <c r="E18" i="69"/>
  <c r="F19" i="69"/>
  <c r="E22" i="69"/>
  <c r="F23" i="69"/>
  <c r="H24" i="69"/>
  <c r="E16" i="69"/>
  <c r="H16" i="69" s="1"/>
  <c r="F17" i="69"/>
  <c r="H18" i="69"/>
  <c r="E20" i="69"/>
  <c r="H20" i="69" s="1"/>
  <c r="F21" i="69"/>
  <c r="H22" i="69"/>
  <c r="F18" i="68"/>
  <c r="G19" i="68"/>
  <c r="F22" i="68"/>
  <c r="G23" i="68"/>
  <c r="F16" i="68"/>
  <c r="G17" i="68"/>
  <c r="G26" i="68" s="1"/>
  <c r="F20" i="68"/>
  <c r="G21" i="68"/>
  <c r="F24" i="68"/>
  <c r="N39" i="36"/>
  <c r="N33" i="71" l="1"/>
  <c r="E26" i="69"/>
  <c r="F26" i="69"/>
  <c r="F26" i="68"/>
  <c r="B17" i="59"/>
  <c r="B9" i="59"/>
  <c r="E9" i="57" l="1"/>
  <c r="B19" i="59"/>
  <c r="B11" i="59"/>
  <c r="B12" i="59" s="1"/>
  <c r="B14" i="59" s="1"/>
  <c r="E7" i="59"/>
  <c r="J20" i="58"/>
  <c r="J19" i="58"/>
  <c r="J17" i="58"/>
  <c r="H15" i="58"/>
  <c r="H18" i="58" s="1"/>
  <c r="H14" i="58"/>
  <c r="H16" i="58" s="1"/>
  <c r="F11" i="54"/>
  <c r="D13" i="54"/>
  <c r="D12" i="54"/>
  <c r="D9" i="54"/>
  <c r="D8" i="54"/>
  <c r="D10" i="54" s="1"/>
  <c r="A1" i="54"/>
  <c r="J18" i="58"/>
  <c r="F10" i="54"/>
  <c r="F9" i="54"/>
  <c r="J15" i="58"/>
  <c r="J14" i="58"/>
  <c r="J16" i="58"/>
  <c r="F13" i="54"/>
  <c r="F12" i="54"/>
  <c r="F8" i="54"/>
  <c r="B20" i="59" l="1"/>
  <c r="E8" i="59" s="1"/>
  <c r="E9" i="59" s="1"/>
  <c r="G18" i="50" l="1"/>
  <c r="H18" i="52"/>
  <c r="H17" i="52"/>
  <c r="H19" i="52" s="1"/>
  <c r="L15" i="52"/>
  <c r="L14" i="52"/>
  <c r="L13" i="52"/>
  <c r="N13" i="52" s="1"/>
  <c r="L12" i="52"/>
  <c r="N11" i="52"/>
  <c r="L11" i="52"/>
  <c r="N10" i="52"/>
  <c r="L33" i="50"/>
  <c r="N33" i="50" s="1"/>
  <c r="L32" i="50"/>
  <c r="N32" i="50" s="1"/>
  <c r="L31" i="50"/>
  <c r="N31" i="50" s="1"/>
  <c r="L30" i="50"/>
  <c r="N30" i="50" s="1"/>
  <c r="L29" i="50"/>
  <c r="N29" i="50" s="1"/>
  <c r="L28" i="50"/>
  <c r="N28" i="50" s="1"/>
  <c r="L27" i="50"/>
  <c r="N27" i="50" s="1"/>
  <c r="L26" i="50"/>
  <c r="N26" i="50" s="1"/>
  <c r="L25" i="50"/>
  <c r="N25" i="50" s="1"/>
  <c r="L24" i="50"/>
  <c r="N24" i="50" s="1"/>
  <c r="L23" i="50"/>
  <c r="N23" i="50" s="1"/>
  <c r="L22" i="50"/>
  <c r="N22" i="50" s="1"/>
  <c r="L21" i="50"/>
  <c r="N21" i="50" s="1"/>
  <c r="L20" i="50"/>
  <c r="N20" i="50" s="1"/>
  <c r="L19" i="50"/>
  <c r="N19" i="50" s="1"/>
  <c r="G19" i="50"/>
  <c r="L18" i="50"/>
  <c r="N18" i="50" s="1"/>
  <c r="L17" i="50"/>
  <c r="N17" i="50" s="1"/>
  <c r="G17" i="50"/>
  <c r="L16" i="50"/>
  <c r="N16" i="50" s="1"/>
  <c r="G16" i="50"/>
  <c r="G21" i="50" s="1"/>
  <c r="L15" i="50"/>
  <c r="N15" i="50" s="1"/>
  <c r="I15" i="50"/>
  <c r="N14" i="50"/>
  <c r="L14" i="50"/>
  <c r="N13" i="50"/>
  <c r="L13" i="50"/>
  <c r="I13" i="50"/>
  <c r="L12" i="50"/>
  <c r="N12" i="50" s="1"/>
  <c r="I12" i="50"/>
  <c r="N11" i="50"/>
  <c r="L11" i="50"/>
  <c r="N10" i="50"/>
  <c r="L10" i="50"/>
  <c r="L9" i="50"/>
  <c r="N9" i="50" s="1"/>
  <c r="N8" i="50"/>
  <c r="F30" i="48"/>
  <c r="E30" i="48"/>
  <c r="I26" i="48"/>
  <c r="I25" i="48"/>
  <c r="D25" i="48"/>
  <c r="I24" i="48"/>
  <c r="E24" i="48"/>
  <c r="D24" i="48"/>
  <c r="I23" i="48"/>
  <c r="E23" i="48"/>
  <c r="I22" i="48"/>
  <c r="I21" i="48"/>
  <c r="D21" i="48"/>
  <c r="I20" i="48"/>
  <c r="E20" i="48"/>
  <c r="D20" i="48"/>
  <c r="I19" i="48"/>
  <c r="E19" i="48"/>
  <c r="I18" i="48"/>
  <c r="I17" i="48"/>
  <c r="F33" i="48" s="1"/>
  <c r="D17" i="48"/>
  <c r="I16" i="48"/>
  <c r="E16" i="48"/>
  <c r="D16" i="48"/>
  <c r="I15" i="48"/>
  <c r="E15" i="48"/>
  <c r="B15" i="48"/>
  <c r="B16" i="48" s="1"/>
  <c r="B17" i="48" s="1"/>
  <c r="B18" i="48" s="1"/>
  <c r="B19" i="48" s="1"/>
  <c r="B20" i="48" s="1"/>
  <c r="B21" i="48" s="1"/>
  <c r="B22" i="48" s="1"/>
  <c r="B23" i="48" s="1"/>
  <c r="B24" i="48" s="1"/>
  <c r="B25" i="48" s="1"/>
  <c r="B26" i="48" s="1"/>
  <c r="I14" i="48"/>
  <c r="G14" i="48"/>
  <c r="D14" i="48"/>
  <c r="H11" i="48"/>
  <c r="F11" i="48"/>
  <c r="E11" i="48"/>
  <c r="D9" i="48"/>
  <c r="E26" i="48" s="1"/>
  <c r="B15" i="47"/>
  <c r="B16" i="47" s="1"/>
  <c r="B17" i="47" s="1"/>
  <c r="B18" i="47" s="1"/>
  <c r="B19" i="47" s="1"/>
  <c r="B20" i="47" s="1"/>
  <c r="B21" i="47" s="1"/>
  <c r="B22" i="47" s="1"/>
  <c r="B23" i="47" s="1"/>
  <c r="B24" i="47" s="1"/>
  <c r="B25" i="47" s="1"/>
  <c r="B26" i="47" s="1"/>
  <c r="I18" i="50"/>
  <c r="P9" i="50"/>
  <c r="J24" i="52"/>
  <c r="F12" i="48"/>
  <c r="E12" i="48"/>
  <c r="F31" i="48"/>
  <c r="J18" i="52"/>
  <c r="H12" i="48"/>
  <c r="H33" i="48"/>
  <c r="I20" i="50"/>
  <c r="P35" i="50"/>
  <c r="J19" i="52"/>
  <c r="I17" i="50"/>
  <c r="I19" i="50"/>
  <c r="P11" i="52"/>
  <c r="I21" i="50"/>
  <c r="J17" i="52"/>
  <c r="P22" i="52"/>
  <c r="I16" i="50"/>
  <c r="E31" i="48"/>
  <c r="N15" i="52" l="1"/>
  <c r="H24" i="52"/>
  <c r="N12" i="52"/>
  <c r="N14" i="52"/>
  <c r="N17" i="52" s="1"/>
  <c r="N35" i="50"/>
  <c r="G20" i="50"/>
  <c r="G16" i="48"/>
  <c r="E17" i="48"/>
  <c r="D18" i="48"/>
  <c r="G18" i="48" s="1"/>
  <c r="G20" i="48"/>
  <c r="E21" i="48"/>
  <c r="D22" i="48"/>
  <c r="G22" i="48" s="1"/>
  <c r="G24" i="48"/>
  <c r="E25" i="48"/>
  <c r="D26" i="48"/>
  <c r="G26" i="48" s="1"/>
  <c r="E14" i="48"/>
  <c r="D15" i="48"/>
  <c r="G15" i="48" s="1"/>
  <c r="G17" i="48"/>
  <c r="E18" i="48"/>
  <c r="D19" i="48"/>
  <c r="G19" i="48" s="1"/>
  <c r="G21" i="48"/>
  <c r="E22" i="48"/>
  <c r="D23" i="48"/>
  <c r="G23" i="48" s="1"/>
  <c r="G25" i="48"/>
  <c r="F12" i="46"/>
  <c r="E12" i="46"/>
  <c r="D12" i="46"/>
  <c r="D10" i="46"/>
  <c r="D39" i="46" s="1"/>
  <c r="D9" i="46"/>
  <c r="D13" i="46"/>
  <c r="F13" i="46"/>
  <c r="E13" i="46"/>
  <c r="E28" i="48" l="1"/>
  <c r="F28" i="48"/>
  <c r="D18" i="46"/>
  <c r="E18" i="46" s="1"/>
  <c r="F20" i="46"/>
  <c r="D22" i="46"/>
  <c r="D26" i="46"/>
  <c r="F26" i="46" s="1"/>
  <c r="D30" i="46"/>
  <c r="F30" i="46" s="1"/>
  <c r="D34" i="46"/>
  <c r="E34" i="46" s="1"/>
  <c r="F36" i="46"/>
  <c r="D38" i="46"/>
  <c r="E39" i="46"/>
  <c r="D17" i="46"/>
  <c r="F17" i="46" s="1"/>
  <c r="D21" i="46"/>
  <c r="F21" i="46" s="1"/>
  <c r="E22" i="46"/>
  <c r="D25" i="46"/>
  <c r="E25" i="46" s="1"/>
  <c r="F27" i="46"/>
  <c r="D29" i="46"/>
  <c r="D33" i="46"/>
  <c r="F33" i="46" s="1"/>
  <c r="D37" i="46"/>
  <c r="E37" i="46" s="1"/>
  <c r="E38" i="46"/>
  <c r="F39" i="46"/>
  <c r="D16" i="46"/>
  <c r="F16" i="46" s="1"/>
  <c r="F18" i="46"/>
  <c r="D20" i="46"/>
  <c r="F22" i="46"/>
  <c r="D24" i="46"/>
  <c r="F24" i="46" s="1"/>
  <c r="D28" i="46"/>
  <c r="F28" i="46" s="1"/>
  <c r="E29" i="46"/>
  <c r="D32" i="46"/>
  <c r="F32" i="46" s="1"/>
  <c r="F34" i="46"/>
  <c r="D36" i="46"/>
  <c r="F38" i="46"/>
  <c r="D15" i="46"/>
  <c r="F15" i="46" s="1"/>
  <c r="D19" i="46"/>
  <c r="F19" i="46" s="1"/>
  <c r="E20" i="46"/>
  <c r="D23" i="46"/>
  <c r="F23" i="46" s="1"/>
  <c r="F25" i="46"/>
  <c r="D27" i="46"/>
  <c r="E27" i="46" s="1"/>
  <c r="F29" i="46"/>
  <c r="D31" i="46"/>
  <c r="F31" i="46" s="1"/>
  <c r="D35" i="46"/>
  <c r="F35" i="46" s="1"/>
  <c r="E36" i="46"/>
  <c r="J29" i="40"/>
  <c r="J29" i="42"/>
  <c r="J28" i="41"/>
  <c r="J31" i="40"/>
  <c r="J29" i="41"/>
  <c r="J31" i="41"/>
  <c r="J31" i="42"/>
  <c r="J30" i="40"/>
  <c r="J30" i="42"/>
  <c r="J28" i="42"/>
  <c r="J30" i="41"/>
  <c r="E31" i="46" l="1"/>
  <c r="E15" i="46"/>
  <c r="E24" i="46"/>
  <c r="E33" i="46"/>
  <c r="E17" i="46"/>
  <c r="E26" i="46"/>
  <c r="E35" i="46"/>
  <c r="E19" i="46"/>
  <c r="F37" i="46"/>
  <c r="F41" i="46" s="1"/>
  <c r="E28" i="46"/>
  <c r="E21" i="46"/>
  <c r="E30" i="46"/>
  <c r="E23" i="46"/>
  <c r="E32" i="46"/>
  <c r="E16" i="46"/>
  <c r="J28" i="40"/>
  <c r="E41" i="46" l="1"/>
  <c r="L22" i="39" l="1"/>
  <c r="L23" i="39"/>
  <c r="L24" i="39"/>
  <c r="L25" i="39"/>
  <c r="L26" i="39"/>
  <c r="L27" i="39"/>
  <c r="L28" i="39"/>
  <c r="L29" i="39"/>
  <c r="L30" i="39"/>
  <c r="L31" i="39"/>
  <c r="L20" i="36"/>
  <c r="L21" i="36"/>
  <c r="L22" i="36"/>
  <c r="L23" i="36"/>
  <c r="L24" i="36"/>
  <c r="L25" i="36"/>
  <c r="L26" i="36"/>
  <c r="L27" i="36"/>
  <c r="L28" i="36"/>
  <c r="L29" i="36"/>
  <c r="L30" i="36"/>
  <c r="L31" i="36"/>
  <c r="L32" i="36"/>
  <c r="L33" i="36"/>
  <c r="L34" i="36"/>
  <c r="L35" i="36"/>
  <c r="L36" i="36"/>
  <c r="L37" i="36"/>
  <c r="P33" i="39"/>
  <c r="P22" i="39"/>
  <c r="J35" i="39"/>
  <c r="J30" i="39"/>
  <c r="J29" i="39"/>
  <c r="J28" i="39"/>
  <c r="P20" i="36"/>
  <c r="I32" i="36"/>
  <c r="P39" i="36"/>
  <c r="I23" i="36" l="1"/>
  <c r="I24" i="36"/>
  <c r="I26" i="36"/>
  <c r="I31" i="36"/>
  <c r="I30" i="36"/>
  <c r="I29" i="36"/>
  <c r="I28" i="36"/>
  <c r="I27" i="36"/>
  <c r="F28" i="35" l="1"/>
  <c r="E28" i="35"/>
  <c r="H13" i="35"/>
  <c r="F13" i="35"/>
  <c r="E13" i="35"/>
  <c r="G28" i="34"/>
  <c r="F28" i="34"/>
  <c r="E13" i="34"/>
  <c r="F13" i="34"/>
  <c r="G13" i="34"/>
  <c r="H14" i="35"/>
  <c r="F29" i="35"/>
  <c r="F14" i="35"/>
  <c r="E29" i="35"/>
  <c r="E14" i="35"/>
  <c r="E14" i="34"/>
  <c r="F14" i="34"/>
  <c r="G29" i="34"/>
  <c r="F29" i="34"/>
  <c r="G14" i="34"/>
  <c r="F41" i="34" l="1"/>
</calcChain>
</file>

<file path=xl/sharedStrings.xml><?xml version="1.0" encoding="utf-8"?>
<sst xmlns="http://schemas.openxmlformats.org/spreadsheetml/2006/main" count="1017" uniqueCount="238">
  <si>
    <t>Topics:</t>
  </si>
  <si>
    <t>Years</t>
  </si>
  <si>
    <t>x</t>
  </si>
  <si>
    <t>i</t>
  </si>
  <si>
    <t>n</t>
  </si>
  <si>
    <t>Period Rate</t>
  </si>
  <si>
    <t>i/n</t>
  </si>
  <si>
    <t>rate</t>
  </si>
  <si>
    <t>Check:</t>
  </si>
  <si>
    <t>Annual Rate (APR)</t>
  </si>
  <si>
    <t>Compounding Periods per year</t>
  </si>
  <si>
    <t>Total Number of Periods</t>
  </si>
  <si>
    <t>Variable</t>
  </si>
  <si>
    <t>Math Variable</t>
  </si>
  <si>
    <t>Excel Variable</t>
  </si>
  <si>
    <t>Excel &amp; Business Math 45</t>
  </si>
  <si>
    <t>Date</t>
  </si>
  <si>
    <t>What is the Future Value after 8 years?</t>
  </si>
  <si>
    <t>Total FV</t>
  </si>
  <si>
    <t>FV Check</t>
  </si>
  <si>
    <t>PV Check</t>
  </si>
  <si>
    <t>Required Rate of Return Annual Rate (APR) or Discount Rate</t>
  </si>
  <si>
    <t>You will deposit the Cash Flows (listed below) into your Savings Account that pays 6%, compounded yearly</t>
  </si>
  <si>
    <t>How much should you pay for a Machine for your business if it is estimated that it will generate the Cash Flows listed below</t>
  </si>
  <si>
    <t>Your business requires that the machine helps the business earn a 17% return (like interest or investment return).</t>
  </si>
  <si>
    <t>Total PV</t>
  </si>
  <si>
    <t>Irregular Cash Flows Into Bank, each is a PV amount</t>
  </si>
  <si>
    <t>Number</t>
  </si>
  <si>
    <t>Prove using FV</t>
  </si>
  <si>
    <t>Future Value Calculation of Savings Plan with Irregular Cash Flows.</t>
  </si>
  <si>
    <t>FV (each calculation is a Lump Sum Calculation)</t>
  </si>
  <si>
    <t>PV (each calculation is a Lump Sum Calculation)</t>
  </si>
  <si>
    <t>Present Value Calculation of Irregular Future Cash Flows. Asset Valuation Calculation.</t>
  </si>
  <si>
    <t>FV = ??</t>
  </si>
  <si>
    <t>Two Types of Annuities:</t>
  </si>
  <si>
    <t>** In this class we will study End Annuities.</t>
  </si>
  <si>
    <t>Irregular Cash Flows the Machine will Generate, each is a FV amount</t>
  </si>
  <si>
    <t>1) Equal amount of Cash Flow each period</t>
  </si>
  <si>
    <t>2) Time between each Cash Flow is the equal</t>
  </si>
  <si>
    <r>
      <rPr>
        <b/>
        <sz val="11"/>
        <color theme="1"/>
        <rFont val="Arial"/>
        <family val="2"/>
        <scheme val="minor"/>
      </rPr>
      <t>End Annuities:</t>
    </r>
    <r>
      <rPr>
        <sz val="11"/>
        <color theme="1"/>
        <rFont val="Arial"/>
        <family val="2"/>
        <scheme val="minor"/>
      </rPr>
      <t xml:space="preserve"> Cash Flows ocurr at the end of each period: Also called "Ordinary" Annuities</t>
    </r>
  </si>
  <si>
    <t>Picture of Savings Plan Annuity Cash Flow Pattern:</t>
  </si>
  <si>
    <t>Define Annuity</t>
  </si>
  <si>
    <r>
      <t>Begin Annuities:</t>
    </r>
    <r>
      <rPr>
        <sz val="11"/>
        <color theme="1"/>
        <rFont val="Arial"/>
        <family val="2"/>
        <scheme val="minor"/>
      </rPr>
      <t xml:space="preserve"> Cash Flows ocurr at the beginning of each period: Also called "Due" Annuities</t>
    </r>
  </si>
  <si>
    <t>Does it meet the requirements for an End Annuity?</t>
  </si>
  <si>
    <r>
      <t xml:space="preserve">Yes </t>
    </r>
    <r>
      <rPr>
        <sz val="11"/>
        <color theme="1"/>
        <rFont val="Wingdings"/>
        <charset val="2"/>
      </rPr>
      <t>ü</t>
    </r>
  </si>
  <si>
    <t>Financial Variable Name</t>
  </si>
  <si>
    <t>Math Symbol</t>
  </si>
  <si>
    <t>Excel Function Argument</t>
  </si>
  <si>
    <t>Annual Rate (APR), Discount Rate,
Rate of Return</t>
  </si>
  <si>
    <t>Total Number of Compounding Periods</t>
  </si>
  <si>
    <t>x*n</t>
  </si>
  <si>
    <t>nper</t>
  </si>
  <si>
    <t>Present Value</t>
  </si>
  <si>
    <t>PV</t>
  </si>
  <si>
    <t>pv</t>
  </si>
  <si>
    <t>Future Value</t>
  </si>
  <si>
    <t>FV</t>
  </si>
  <si>
    <t>fv</t>
  </si>
  <si>
    <t>PMT</t>
  </si>
  <si>
    <t>pmt</t>
  </si>
  <si>
    <t>** PV, FV and pmt arguments in Excel must have the correct Cash Flow Direction.</t>
  </si>
  <si>
    <t>Annual Rate</t>
  </si>
  <si>
    <t>Math</t>
  </si>
  <si>
    <t>Excel</t>
  </si>
  <si>
    <t>Value</t>
  </si>
  <si>
    <t>Total # of Compounding Periods</t>
  </si>
  <si>
    <t>NA</t>
  </si>
  <si>
    <t>Total Amount Deposited = PMT * x*n =</t>
  </si>
  <si>
    <t>Total Interest = FV - Total Amount Deposited =</t>
  </si>
  <si>
    <t>An Annuity is a financial debt or investment vehicle that contains Periodic Cash Flows that meet this definition:</t>
  </si>
  <si>
    <t>Examples of End Annuities:</t>
  </si>
  <si>
    <t>Savings Plan, where you deposit the same amount of money into an investment at the end of each period</t>
  </si>
  <si>
    <r>
      <rPr>
        <b/>
        <sz val="11"/>
        <color theme="1"/>
        <rFont val="Arial"/>
        <family val="2"/>
        <scheme val="minor"/>
      </rPr>
      <t>Savings Plan</t>
    </r>
    <r>
      <rPr>
        <sz val="11"/>
        <color theme="1"/>
        <rFont val="Arial"/>
        <family val="2"/>
        <scheme val="minor"/>
      </rPr>
      <t>, where you deposit the same amount of money into an investment at the end of each period</t>
    </r>
  </si>
  <si>
    <r>
      <rPr>
        <b/>
        <sz val="11"/>
        <color theme="1"/>
        <rFont val="Arial"/>
        <family val="2"/>
        <scheme val="minor"/>
      </rPr>
      <t>Buying an Asset</t>
    </r>
    <r>
      <rPr>
        <sz val="11"/>
        <color theme="1"/>
        <rFont val="Arial"/>
        <family val="2"/>
        <scheme val="minor"/>
      </rPr>
      <t xml:space="preserve"> that will generate the same amount of cash flow at the end of each period</t>
    </r>
  </si>
  <si>
    <r>
      <rPr>
        <b/>
        <sz val="11"/>
        <color theme="1"/>
        <rFont val="Arial"/>
        <family val="2"/>
        <scheme val="minor"/>
      </rPr>
      <t>Home Loans or Car Loans</t>
    </r>
    <r>
      <rPr>
        <sz val="11"/>
        <color theme="1"/>
        <rFont val="Arial"/>
        <family val="2"/>
        <scheme val="minor"/>
      </rPr>
      <t>, where the monthly payment is the same at the end of each month</t>
    </r>
  </si>
  <si>
    <r>
      <rPr>
        <b/>
        <sz val="11"/>
        <color theme="1"/>
        <rFont val="Arial"/>
        <family val="2"/>
        <scheme val="minor"/>
      </rPr>
      <t>Receiving a Retirement Check</t>
    </r>
    <r>
      <rPr>
        <sz val="11"/>
        <color theme="1"/>
        <rFont val="Arial"/>
        <family val="2"/>
        <scheme val="minor"/>
      </rPr>
      <t xml:space="preserve"> for the same amount at the end of each month</t>
    </r>
  </si>
  <si>
    <t>Savings Plan with Periodic Cash Flow, Calculate Future Value</t>
  </si>
  <si>
    <t>Cash Flow</t>
  </si>
  <si>
    <t>Year</t>
  </si>
  <si>
    <t>Total Future Value:</t>
  </si>
  <si>
    <t>PV = ??</t>
  </si>
  <si>
    <t>Example 3</t>
  </si>
  <si>
    <t>Example 4</t>
  </si>
  <si>
    <t>Example 5</t>
  </si>
  <si>
    <t>Example 6</t>
  </si>
  <si>
    <t>Buying an Asset that will generate the same amount of cash flow at the end of each period</t>
  </si>
  <si>
    <t>Example 1:</t>
  </si>
  <si>
    <t>Example 2:</t>
  </si>
  <si>
    <t>Example 3:</t>
  </si>
  <si>
    <t>Example 4:</t>
  </si>
  <si>
    <t>Asset Valuation with Periodic Cash Flow, Calculate Present Value</t>
  </si>
  <si>
    <t>Check: Future Value:</t>
  </si>
  <si>
    <t xml:space="preserve">At the end of each year you plan to deposit $4,000 into a Savings Plan that pays 5%, compounded yearly. </t>
  </si>
  <si>
    <t>What is the Future Value of this Savings Plan in 18 years?</t>
  </si>
  <si>
    <r>
      <rPr>
        <b/>
        <sz val="12"/>
        <color theme="0"/>
        <rFont val="Arial"/>
        <family val="2"/>
        <scheme val="minor"/>
      </rPr>
      <t>Savings Plan</t>
    </r>
    <r>
      <rPr>
        <sz val="12"/>
        <color theme="0"/>
        <rFont val="Arial"/>
        <family val="2"/>
        <scheme val="minor"/>
      </rPr>
      <t>, where you deposit the same amount of money into an investment at the end of each period</t>
    </r>
  </si>
  <si>
    <t>SAME Positve Periodic Cash Flow (PMT) at the end of each year</t>
  </si>
  <si>
    <t>Periodic Cash Flow / Periodic Payment</t>
  </si>
  <si>
    <t>SAME Negative Periodic Cash Flow (PMT) at the end of each year</t>
  </si>
  <si>
    <t>Picture of Asset Valuation Annuity Cash Flow Pattern:</t>
  </si>
  <si>
    <t>What is the maximum that we should pay for the Machine?</t>
  </si>
  <si>
    <t>Annual Rate / Required Return / Discount Rate</t>
  </si>
  <si>
    <t>Direction of Cash Flow?</t>
  </si>
  <si>
    <t>Negative</t>
  </si>
  <si>
    <t>Check Long Hand:</t>
  </si>
  <si>
    <t>Periodic Cash Flow / Payment</t>
  </si>
  <si>
    <t>Positive</t>
  </si>
  <si>
    <t>Yes!</t>
  </si>
  <si>
    <t>No!</t>
  </si>
  <si>
    <t>&lt;&lt;== Maximum to pay for Asset</t>
  </si>
  <si>
    <t>If the Machine Cost 72,500, would you buy it?</t>
  </si>
  <si>
    <t>If the Machine Cost 85,500, would you buy it?</t>
  </si>
  <si>
    <t>If the Machine Cost 45,500, would you buy it?</t>
  </si>
  <si>
    <t>If the Machine Cost 52,500, would you buy it?</t>
  </si>
  <si>
    <t>Present Value = Max To Pay for Asset =</t>
  </si>
  <si>
    <t>Total Present Value:</t>
  </si>
  <si>
    <t>NPV Check</t>
  </si>
  <si>
    <t>Check: Present Value:</t>
  </si>
  <si>
    <t>** For NPV, Can't include Time Zero Cash Flow</t>
  </si>
  <si>
    <t>Receiving a Retirement Check for the same amount at the end of each month</t>
  </si>
  <si>
    <t>………..…</t>
  </si>
  <si>
    <t>??</t>
  </si>
  <si>
    <t>Months</t>
  </si>
  <si>
    <t>Example 5:</t>
  </si>
  <si>
    <t>SAME Positve Periodic Cash Flow (PMT) at the end of each Month</t>
  </si>
  <si>
    <t>Example 7</t>
  </si>
  <si>
    <r>
      <rPr>
        <b/>
        <sz val="11"/>
        <color theme="1"/>
        <rFont val="Arial"/>
        <family val="2"/>
        <scheme val="minor"/>
      </rPr>
      <t>How Much to Deposit Each Month</t>
    </r>
    <r>
      <rPr>
        <sz val="11"/>
        <color theme="1"/>
        <rFont val="Arial"/>
        <family val="2"/>
        <scheme val="minor"/>
      </rPr>
      <t xml:space="preserve"> to Become Millionaire? Periodic PMT is an Annuity</t>
    </r>
  </si>
  <si>
    <t>Example 6:</t>
  </si>
  <si>
    <t>Retirement Plan with $650,000 in Bank, What is Monthly Withdrawal We Can Make for Next 30 Years?</t>
  </si>
  <si>
    <t>How Much to Deposit Each Month to Become Millionaire? Periodic PMT is an Annuity</t>
  </si>
  <si>
    <t>PV = -$650,000</t>
  </si>
  <si>
    <t>How Much Should I Deposit Each Month for Next 30 Years to Become a Millionaire?</t>
  </si>
  <si>
    <t>Picture of Retirement Plan Annuity Cash Flow Pattern with a Known PV Amount:</t>
  </si>
  <si>
    <t>Picture of Retirement Plan Annuity Cash Flow Pattern with a Known FV Amount:</t>
  </si>
  <si>
    <t>SAME Negative Periodic Cash Flow (PMT) at the end of each Month</t>
  </si>
  <si>
    <t>FV = $1,000,000</t>
  </si>
  <si>
    <t>Example 7:</t>
  </si>
  <si>
    <t>Picture of Monthly Mortgage Loan Payment Annity Cash Flow Pattern:</t>
  </si>
  <si>
    <t>Home Loans or Car Loans, where the monthly payment is the same at the end of each month</t>
  </si>
  <si>
    <t>PV = $500,000</t>
  </si>
  <si>
    <t>How Much is My Monthly House PMT, If I borrow $500,000 for 30 Years?</t>
  </si>
  <si>
    <t>PMT Check:</t>
  </si>
  <si>
    <t>How much can I withdraw at the end of each month for the next 30 years</t>
  </si>
  <si>
    <t>If I have $650,000 in the bank at 3.75%, compounded Monthly?</t>
  </si>
  <si>
    <t>How Much Do I Need To Deposit at the End of Each Month to Become a Millionaire?</t>
  </si>
  <si>
    <t>We will assume we can invest in Stocks in an Index Fund that will earn 10%, compiounded Monthly</t>
  </si>
  <si>
    <t>HW 1:</t>
  </si>
  <si>
    <t>You will deposit the Cash Flows (listed below) into your Savings Account that pays 4.25%, compounded Monthly</t>
  </si>
  <si>
    <t>What is the Future Value after 2 years?</t>
  </si>
  <si>
    <t>HW 2:</t>
  </si>
  <si>
    <t>Your business requires that the machine helps the business earn a 20% return (like interest or investment return).</t>
  </si>
  <si>
    <t xml:space="preserve">At the end of each year you plan to deposit $2,500 into an Investment Plan that pays 12%, compounded yearly. </t>
  </si>
  <si>
    <t>What is the Future Value of this Savings Plan in 25 years?</t>
  </si>
  <si>
    <t>How much should you pay for a Machine for your business if it is estimated that it will generate $10,000 in Cash Flows at the end of each year for 10 years.</t>
  </si>
  <si>
    <t>How much should you pay for a Machine for your business if it is estimated that it will generate $35,000 in Cash Flows at the end of each year for 5 years.</t>
  </si>
  <si>
    <t>Your business requires that the machine helps the business earn a 15% return (like interest or investment return).</t>
  </si>
  <si>
    <t>HW 4:</t>
  </si>
  <si>
    <t># Compounding periods per year</t>
  </si>
  <si>
    <t>Total Periods</t>
  </si>
  <si>
    <t>Present Value (Amount to deposit today)</t>
  </si>
  <si>
    <t>FV Check:</t>
  </si>
  <si>
    <t>If you wanted to have $500,000.00 when you retire in 25 years, how much would you have to invest today if you could earn an annual rate of 9.00% compounded monthly?</t>
  </si>
  <si>
    <t>If you deposit $125 at the end of each month into an Investment Account that can</t>
  </si>
  <si>
    <t>Monthly PMT</t>
  </si>
  <si>
    <t>Amount put in</t>
  </si>
  <si>
    <t>years</t>
  </si>
  <si>
    <t>Amount taken out</t>
  </si>
  <si>
    <t>Interest</t>
  </si>
  <si>
    <t>Monthly Rate</t>
  </si>
  <si>
    <t>earn 11% APR, compounded monthly, what is the value of this account when you retire in 40 years?</t>
  </si>
  <si>
    <t>HW 9) Now calculate the total cash that you contributed (not counting the Future Value amount that you received when you retired. Make your calculation in cell E7.</t>
  </si>
  <si>
    <t xml:space="preserve">HW 10) Now calculate the total amount that you withdrew during the 40 years of retirement. Make your calculation in cell E8. </t>
  </si>
  <si>
    <t>1)</t>
  </si>
  <si>
    <t>Cash Flow Pattern Diagram for Future Value and Present Value of Irregular Cash Flows</t>
  </si>
  <si>
    <t>2)</t>
  </si>
  <si>
    <t>Future Value Calculation of Savings Plan with Irregular Cash Flows, Hand Drawings &amp; Diagram.</t>
  </si>
  <si>
    <t>3)</t>
  </si>
  <si>
    <t>Excel Example 1: Calculate Future Value of Savings Plan with Irregular Cash Flows.</t>
  </si>
  <si>
    <t>4)</t>
  </si>
  <si>
    <t>Present Value Calculation of Irregular Future Cash Flows. Asset Valuation Calculation. Hand Drawings &amp; Diagram.</t>
  </si>
  <si>
    <t>5)</t>
  </si>
  <si>
    <t>Excel Example 2: Calculate Present Value of Irregular Future Cash Flows to determine Asset Valuation.</t>
  </si>
  <si>
    <t>6)</t>
  </si>
  <si>
    <t>Cash Flow Pattern Diagram for Future Value and Present Value of Periodic Cash Flows</t>
  </si>
  <si>
    <t>7)</t>
  </si>
  <si>
    <t>If We have Regular or Periodic Cash Flows, rather than Irregular Cash Flows, our Calculations for a FV or PV Amount are Much Easier!!!</t>
  </si>
  <si>
    <t>8)</t>
  </si>
  <si>
    <t>Define Terms for an Annuity</t>
  </si>
  <si>
    <t>9)</t>
  </si>
  <si>
    <t>Terms &amp; Variables for Annuity Calculations</t>
  </si>
  <si>
    <t>10)</t>
  </si>
  <si>
    <t>Formulas for Calculating Future Value of an End Annuity</t>
  </si>
  <si>
    <t>11)</t>
  </si>
  <si>
    <t>Excel Example 3: Calculate Future Value for Savings Plan with Periodic Cash Flow in an End Annuity.</t>
  </si>
  <si>
    <t>12)</t>
  </si>
  <si>
    <t>Formulas for Calculating Present Value of an End Annuity</t>
  </si>
  <si>
    <t>13)</t>
  </si>
  <si>
    <t>Excel Example 4: Calculate Present Value of Future Periodic Cash Flows (End Annuity) to determine Asset Valuation.</t>
  </si>
  <si>
    <t>14)</t>
  </si>
  <si>
    <t>Cash Flow Pattern Diagram for Future Value and Present Value Annuities when we are Solving for the PMT (Periodic Cash Flow) Amount</t>
  </si>
  <si>
    <t>15)</t>
  </si>
  <si>
    <t>Formulas for Calculating the PMT Value in an End Annuity When Present Value is Known</t>
  </si>
  <si>
    <t>16)</t>
  </si>
  <si>
    <t>Excel Example 5: Calculate PMT When Present Value Amount is Known. How Much Can We Withdraw at End of Each Month for Next 30 Years?</t>
  </si>
  <si>
    <t>17)</t>
  </si>
  <si>
    <t>Formulas for Calculating the PMT Value in an End Annuity When Future Value is Known</t>
  </si>
  <si>
    <t>18)</t>
  </si>
  <si>
    <t>Excel Example 6: Calculate PMT When Future Value Amount is Known. How Much Should I Deposit at the End of Each Month to Become Millionaire?</t>
  </si>
  <si>
    <t>19)</t>
  </si>
  <si>
    <t>Excel Example 7: Calculate PMT For a Home Mortgage Loan, Where Loan is Positive Present Value Amount.</t>
  </si>
  <si>
    <t>20)</t>
  </si>
  <si>
    <t>Summary of Annuity Formulas:</t>
  </si>
  <si>
    <t>Future Value, Present Value and Periodic Payments for Annuities</t>
  </si>
  <si>
    <t>How Much is my Home Mortgage Loan?</t>
  </si>
  <si>
    <t>How Much Can I Withdraw Each Month in Retirement?</t>
  </si>
  <si>
    <t>What is my Savings Plan Worth?</t>
  </si>
  <si>
    <t>How Much to Pay For Machine that will last 8 years?</t>
  </si>
  <si>
    <t>Savings Plan, How Much is it Worth?</t>
  </si>
  <si>
    <t>….</t>
  </si>
  <si>
    <t>SAME Periodic Cash Flow (PMT) each Year</t>
  </si>
  <si>
    <t>SAME Periodic Cash Flow (PMT) each Month</t>
  </si>
  <si>
    <t>How Much to Deposit to Become Millionaire?</t>
  </si>
  <si>
    <t>Annuities: Savings Plans, Retirement Plans, Asset Valuation, Loan PMTs</t>
  </si>
  <si>
    <t>How Much to Deposit Each Month to Become a Millionaire?</t>
  </si>
  <si>
    <t>10 Amazing Practice HW Problems</t>
  </si>
  <si>
    <t>Total PV @ Time 0</t>
  </si>
  <si>
    <t>Years = x</t>
  </si>
  <si>
    <t># Compounding Periods per Year = n</t>
  </si>
  <si>
    <t>Months = x*n</t>
  </si>
  <si>
    <t>Annual Rate = i</t>
  </si>
  <si>
    <t>Monthly Rate = i/n</t>
  </si>
  <si>
    <t>HW 7) Let's plan your retirement. If you make monthly  payments at the end of each month of  $315.00 for the next 30 years and you can earn 9.00% compounded monthly, how much will you have when you retire? (Make your calculation in cell B12).</t>
  </si>
  <si>
    <t>HW 8) Now you know how much you have on the day that you retire. Use that amount as your Present Value and then determine how much you can withdraw each month if you will live for 40 years and you can earn 6.50% compounded monthly. (Make your calculation in cell B20).</t>
  </si>
  <si>
    <t>Total Amount Withdrawn</t>
  </si>
  <si>
    <t>Total Interest</t>
  </si>
  <si>
    <t>Total Amount Deposited</t>
  </si>
  <si>
    <t>Periodic Payments</t>
  </si>
  <si>
    <t xml:space="preserve">Future Value </t>
  </si>
  <si>
    <t>Annuity Cash 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</si>
</sst>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_);[Red]\(&quot;$&quot;#,##0.00\)"/>
    <numFmt numFmtId="165" formatCode="_(&quot;$&quot;* #,##0.00_);_(&quot;$&quot;* \(#,##0.00\);_(&quot;$&quot;* &quot;-&quot;??_);_(@_)"/>
    <numFmt numFmtId="166" formatCode="&quot;$&quot;#,##0.00"/>
    <numFmt numFmtId="167" formatCode="0.000%"/>
    <numFmt numFmtId="168" formatCode="0.0000%"/>
  </numFmts>
  <fonts count="32" x14ac:knownFonts="1">
    <font>
      <sz val="11"/>
      <color theme="1"/>
      <name val="Arial"/>
      <family val="2"/>
      <scheme val="minor"/>
    </font>
    <font>
      <sz val="11"/>
      <color theme="0"/>
      <name val="Arial"/>
      <family val="2"/>
      <scheme val="minor"/>
    </font>
    <font>
      <b/>
      <sz val="25"/>
      <color theme="1"/>
      <name val="Arial"/>
      <family val="2"/>
      <scheme val="minor"/>
    </font>
    <font>
      <b/>
      <sz val="25"/>
      <color theme="0"/>
      <name val="Arial"/>
      <family val="2"/>
      <scheme val="minor"/>
    </font>
    <font>
      <u/>
      <sz val="11"/>
      <color theme="1"/>
      <name val="Arial"/>
      <family val="2"/>
      <scheme val="minor"/>
    </font>
    <font>
      <sz val="20"/>
      <color theme="1"/>
      <name val="Arial"/>
      <family val="2"/>
      <scheme val="minor"/>
    </font>
    <font>
      <sz val="17"/>
      <color theme="1"/>
      <name val="Arial"/>
      <family val="2"/>
      <scheme val="minor"/>
    </font>
    <font>
      <b/>
      <u/>
      <sz val="18"/>
      <color theme="1"/>
      <name val="Arial"/>
      <family val="2"/>
      <scheme val="minor"/>
    </font>
    <font>
      <sz val="14"/>
      <color theme="1"/>
      <name val="Arial"/>
      <family val="2"/>
      <scheme val="minor"/>
    </font>
    <font>
      <sz val="18"/>
      <color theme="1"/>
      <name val="Arial"/>
      <family val="2"/>
      <scheme val="minor"/>
    </font>
    <font>
      <b/>
      <sz val="32"/>
      <color theme="0"/>
      <name val="Arial"/>
      <family val="2"/>
      <scheme val="minor"/>
    </font>
    <font>
      <b/>
      <sz val="11"/>
      <color theme="1"/>
      <name val="Arial"/>
      <family val="2"/>
      <scheme val="minor"/>
    </font>
    <font>
      <sz val="11"/>
      <name val="Arial"/>
      <family val="2"/>
      <scheme val="minor"/>
    </font>
    <font>
      <b/>
      <sz val="28"/>
      <color theme="0"/>
      <name val="Arial"/>
      <family val="2"/>
      <scheme val="minor"/>
    </font>
    <font>
      <b/>
      <sz val="20"/>
      <color rgb="FFFF0000"/>
      <name val="Arial"/>
      <family val="2"/>
      <scheme val="minor"/>
    </font>
    <font>
      <sz val="18"/>
      <color theme="0"/>
      <name val="Arial"/>
      <family val="2"/>
      <scheme val="minor"/>
    </font>
    <font>
      <b/>
      <sz val="18"/>
      <color theme="0"/>
      <name val="Arial"/>
      <family val="2"/>
      <scheme val="minor"/>
    </font>
    <font>
      <b/>
      <u/>
      <sz val="11"/>
      <color theme="1"/>
      <name val="Arial"/>
      <family val="2"/>
      <scheme val="minor"/>
    </font>
    <font>
      <b/>
      <sz val="13"/>
      <color rgb="FFFF0000"/>
      <name val="Arial"/>
      <family val="2"/>
      <scheme val="minor"/>
    </font>
    <font>
      <sz val="11"/>
      <color theme="1"/>
      <name val="Wingdings"/>
      <charset val="2"/>
    </font>
    <font>
      <b/>
      <sz val="14"/>
      <color theme="1"/>
      <name val="Arial"/>
      <family val="2"/>
      <scheme val="minor"/>
    </font>
    <font>
      <sz val="12"/>
      <color theme="0"/>
      <name val="Arial"/>
      <family val="2"/>
      <scheme val="minor"/>
    </font>
    <font>
      <b/>
      <sz val="12"/>
      <color theme="0"/>
      <name val="Arial"/>
      <family val="2"/>
      <scheme val="minor"/>
    </font>
    <font>
      <b/>
      <sz val="11"/>
      <color theme="9" tint="-0.499984740745262"/>
      <name val="Arial"/>
      <family val="2"/>
      <scheme val="minor"/>
    </font>
    <font>
      <b/>
      <sz val="11"/>
      <color rgb="FFFF0000"/>
      <name val="Arial"/>
      <family val="2"/>
      <scheme val="minor"/>
    </font>
    <font>
      <b/>
      <sz val="26"/>
      <color rgb="FF000000"/>
      <name val="Arial"/>
      <family val="2"/>
      <scheme val="minor"/>
    </font>
    <font>
      <sz val="10"/>
      <name val="Arial"/>
      <family val="2"/>
    </font>
    <font>
      <sz val="10"/>
      <color theme="0"/>
      <name val="Arial"/>
      <family val="2"/>
    </font>
    <font>
      <b/>
      <sz val="60"/>
      <color theme="0"/>
      <name val="Arial"/>
      <family val="2"/>
      <scheme val="minor"/>
    </font>
    <font>
      <b/>
      <sz val="60"/>
      <color theme="1"/>
      <name val="Arial"/>
      <family val="2"/>
      <scheme val="minor"/>
    </font>
    <font>
      <sz val="20"/>
      <color theme="0"/>
      <name val="Arial"/>
      <family val="2"/>
      <scheme val="minor"/>
    </font>
    <font>
      <u/>
      <sz val="11"/>
      <color theme="0"/>
      <name val="Arial"/>
      <family val="2"/>
      <scheme val="minor"/>
    </font>
  </fonts>
  <fills count="11">
    <fill>
      <patternFill patternType="none"/>
    </fill>
    <fill>
      <patternFill patternType="gray125"/>
    </fill>
    <fill>
      <patternFill patternType="solid">
        <fgColor rgb="FF002060"/>
        <bgColor indexed="64"/>
      </patternFill>
    </fill>
    <fill>
      <patternFill patternType="solid">
        <fgColor theme="8" tint="0.79998168889431442"/>
        <bgColor indexed="64"/>
      </patternFill>
    </fill>
    <fill>
      <patternFill patternType="solid">
        <fgColor rgb="FF0070C0"/>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
      <patternFill patternType="solid">
        <fgColor theme="1"/>
        <bgColor indexed="64"/>
      </patternFill>
    </fill>
    <fill>
      <patternFill patternType="solid">
        <fgColor rgb="FFFFFF99"/>
        <bgColor indexed="64"/>
      </patternFill>
    </fill>
    <fill>
      <patternFill patternType="solid">
        <fgColor indexed="42"/>
        <bgColor indexed="64"/>
      </patternFill>
    </fill>
  </fills>
  <borders count="27">
    <border>
      <left/>
      <right/>
      <top/>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style="thin">
        <color auto="1"/>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top style="thin">
        <color indexed="64"/>
      </top>
      <bottom style="thin">
        <color indexed="64"/>
      </bottom>
      <diagonal/>
    </border>
  </borders>
  <cellStyleXfs count="4">
    <xf numFmtId="0" fontId="0" fillId="0" borderId="0"/>
    <xf numFmtId="0" fontId="26" fillId="0" borderId="0"/>
    <xf numFmtId="165" fontId="26" fillId="0" borderId="0" applyFont="0" applyFill="0" applyBorder="0" applyAlignment="0" applyProtection="0"/>
    <xf numFmtId="9" fontId="26" fillId="0" borderId="0" applyFont="0" applyFill="0" applyBorder="0" applyAlignment="0" applyProtection="0"/>
  </cellStyleXfs>
  <cellXfs count="136">
    <xf numFmtId="0" fontId="0" fillId="0" borderId="0" xfId="0"/>
    <xf numFmtId="0" fontId="0" fillId="2" borderId="0" xfId="0" applyFill="1"/>
    <xf numFmtId="0" fontId="2" fillId="3" borderId="1" xfId="0" applyFont="1" applyFill="1" applyBorder="1" applyAlignment="1">
      <alignment horizontal="centerContinuous"/>
    </xf>
    <xf numFmtId="0" fontId="0" fillId="3" borderId="2" xfId="0" applyFill="1" applyBorder="1" applyAlignment="1">
      <alignment horizontal="centerContinuous"/>
    </xf>
    <xf numFmtId="0" fontId="0" fillId="3" borderId="3" xfId="0" applyFill="1" applyBorder="1" applyAlignment="1">
      <alignment horizontal="centerContinuous"/>
    </xf>
    <xf numFmtId="0" fontId="0" fillId="3" borderId="5" xfId="0" applyFill="1" applyBorder="1" applyAlignment="1">
      <alignment horizontal="centerContinuous"/>
    </xf>
    <xf numFmtId="0" fontId="4" fillId="3" borderId="4" xfId="0" applyFont="1" applyFill="1" applyBorder="1"/>
    <xf numFmtId="0" fontId="5" fillId="3" borderId="0" xfId="0" applyFont="1" applyFill="1" applyBorder="1"/>
    <xf numFmtId="0" fontId="0" fillId="3" borderId="0" xfId="0" applyFill="1" applyBorder="1"/>
    <xf numFmtId="0" fontId="4" fillId="3" borderId="0" xfId="0" applyFont="1" applyFill="1" applyBorder="1"/>
    <xf numFmtId="0" fontId="0" fillId="3" borderId="0" xfId="0" applyFill="1" applyBorder="1" applyAlignment="1">
      <alignment horizontal="centerContinuous"/>
    </xf>
    <xf numFmtId="0" fontId="6" fillId="3" borderId="0" xfId="0" applyFont="1" applyFill="1" applyBorder="1" applyAlignment="1">
      <alignment horizontal="centerContinuous"/>
    </xf>
    <xf numFmtId="0" fontId="6" fillId="3" borderId="5" xfId="0" applyFont="1" applyFill="1" applyBorder="1" applyAlignment="1">
      <alignment horizontal="centerContinuous"/>
    </xf>
    <xf numFmtId="0" fontId="7" fillId="3" borderId="0" xfId="0" applyFont="1" applyFill="1" applyBorder="1"/>
    <xf numFmtId="0" fontId="8" fillId="3" borderId="0" xfId="0" applyFont="1" applyFill="1" applyBorder="1"/>
    <xf numFmtId="0" fontId="0" fillId="3" borderId="5" xfId="0" applyFill="1" applyBorder="1"/>
    <xf numFmtId="0" fontId="9" fillId="3" borderId="0" xfId="0" applyFont="1" applyFill="1" applyBorder="1"/>
    <xf numFmtId="0" fontId="5" fillId="3" borderId="0" xfId="0" applyFont="1" applyFill="1" applyBorder="1" applyAlignment="1">
      <alignment horizontal="left" indent="2"/>
    </xf>
    <xf numFmtId="0" fontId="0" fillId="3" borderId="4" xfId="0" applyFill="1" applyBorder="1"/>
    <xf numFmtId="0" fontId="9" fillId="3" borderId="0" xfId="0" applyFont="1" applyFill="1" applyBorder="1" applyAlignment="1">
      <alignment horizontal="left" vertical="center" indent="3"/>
    </xf>
    <xf numFmtId="0" fontId="0" fillId="3" borderId="6" xfId="0" applyFill="1" applyBorder="1"/>
    <xf numFmtId="0" fontId="0" fillId="3" borderId="7" xfId="0" applyFill="1" applyBorder="1"/>
    <xf numFmtId="0" fontId="0" fillId="3" borderId="8" xfId="0" applyFill="1" applyBorder="1"/>
    <xf numFmtId="0" fontId="0" fillId="0" borderId="12" xfId="0" applyBorder="1"/>
    <xf numFmtId="0" fontId="0" fillId="5" borderId="12" xfId="0" applyFill="1" applyBorder="1"/>
    <xf numFmtId="164" fontId="0" fillId="5" borderId="12" xfId="0" applyNumberFormat="1" applyFill="1" applyBorder="1"/>
    <xf numFmtId="166" fontId="0" fillId="5" borderId="12" xfId="0" applyNumberFormat="1" applyFill="1" applyBorder="1"/>
    <xf numFmtId="0" fontId="1" fillId="2" borderId="12" xfId="0" applyFont="1" applyFill="1" applyBorder="1"/>
    <xf numFmtId="0" fontId="11" fillId="0" borderId="0" xfId="0" applyFont="1"/>
    <xf numFmtId="0" fontId="0" fillId="0" borderId="20" xfId="0" applyBorder="1"/>
    <xf numFmtId="0" fontId="0" fillId="5" borderId="12" xfId="0" applyNumberFormat="1" applyFill="1" applyBorder="1"/>
    <xf numFmtId="0" fontId="12" fillId="0" borderId="12" xfId="0" applyFont="1" applyFill="1" applyBorder="1" applyAlignment="1">
      <alignment wrapText="1"/>
    </xf>
    <xf numFmtId="0" fontId="12" fillId="0" borderId="12" xfId="0" applyFont="1" applyFill="1" applyBorder="1"/>
    <xf numFmtId="166" fontId="0" fillId="0" borderId="12" xfId="0" applyNumberFormat="1" applyBorder="1"/>
    <xf numFmtId="0" fontId="0" fillId="6" borderId="14" xfId="0" applyFill="1" applyBorder="1"/>
    <xf numFmtId="0" fontId="0" fillId="6" borderId="15" xfId="0" applyFill="1" applyBorder="1"/>
    <xf numFmtId="0" fontId="0" fillId="6" borderId="16" xfId="0" applyFill="1" applyBorder="1"/>
    <xf numFmtId="0" fontId="0" fillId="6" borderId="17" xfId="0" applyFill="1" applyBorder="1"/>
    <xf numFmtId="0" fontId="0" fillId="6" borderId="18" xfId="0" applyFill="1" applyBorder="1"/>
    <xf numFmtId="0" fontId="0" fillId="6" borderId="19" xfId="0" applyFill="1" applyBorder="1"/>
    <xf numFmtId="0" fontId="3" fillId="3" borderId="4" xfId="0" applyFont="1" applyFill="1" applyBorder="1" applyAlignment="1"/>
    <xf numFmtId="0" fontId="1" fillId="2" borderId="0" xfId="0" applyFont="1" applyFill="1" applyBorder="1" applyAlignment="1"/>
    <xf numFmtId="0" fontId="10" fillId="3" borderId="4" xfId="0" applyFont="1" applyFill="1" applyBorder="1" applyAlignment="1"/>
    <xf numFmtId="0" fontId="1" fillId="4" borderId="0" xfId="0" applyFont="1" applyFill="1" applyBorder="1" applyAlignment="1"/>
    <xf numFmtId="0" fontId="13" fillId="2" borderId="0" xfId="0" applyFont="1" applyFill="1" applyBorder="1" applyAlignment="1"/>
    <xf numFmtId="0" fontId="13" fillId="4" borderId="0" xfId="0" applyFont="1" applyFill="1" applyBorder="1" applyAlignment="1"/>
    <xf numFmtId="0" fontId="14" fillId="3" borderId="0" xfId="0" applyFont="1" applyFill="1" applyBorder="1"/>
    <xf numFmtId="166" fontId="0" fillId="0" borderId="0" xfId="0" applyNumberFormat="1"/>
    <xf numFmtId="0" fontId="0" fillId="0" borderId="12" xfId="0" applyNumberFormat="1" applyBorder="1"/>
    <xf numFmtId="0" fontId="0" fillId="0" borderId="21" xfId="0" applyNumberFormat="1" applyBorder="1"/>
    <xf numFmtId="0" fontId="1" fillId="2" borderId="12" xfId="0" applyFont="1" applyFill="1" applyBorder="1" applyAlignment="1">
      <alignment wrapText="1"/>
    </xf>
    <xf numFmtId="14" fontId="0" fillId="0" borderId="12" xfId="0" applyNumberFormat="1" applyBorder="1"/>
    <xf numFmtId="0" fontId="1" fillId="2" borderId="13" xfId="0" applyFont="1" applyFill="1" applyBorder="1"/>
    <xf numFmtId="0" fontId="0" fillId="7" borderId="12" xfId="0" applyFill="1" applyBorder="1" applyAlignment="1">
      <alignment wrapText="1"/>
    </xf>
    <xf numFmtId="0" fontId="16" fillId="8" borderId="0" xfId="0" applyFont="1" applyFill="1"/>
    <xf numFmtId="0" fontId="0" fillId="0" borderId="23" xfId="0" applyBorder="1"/>
    <xf numFmtId="0" fontId="0" fillId="0" borderId="14" xfId="0" applyBorder="1"/>
    <xf numFmtId="0" fontId="15" fillId="8" borderId="10" xfId="0" applyFont="1" applyFill="1" applyBorder="1"/>
    <xf numFmtId="0" fontId="15" fillId="8" borderId="11" xfId="0" applyFont="1" applyFill="1" applyBorder="1"/>
    <xf numFmtId="0" fontId="0" fillId="0" borderId="18" xfId="0" applyBorder="1"/>
    <xf numFmtId="0" fontId="0" fillId="0" borderId="22" xfId="0" applyBorder="1"/>
    <xf numFmtId="0" fontId="0" fillId="0" borderId="0" xfId="0" applyAlignment="1">
      <alignment horizontal="left" indent="1"/>
    </xf>
    <xf numFmtId="0" fontId="17" fillId="0" borderId="0" xfId="0" applyFont="1" applyAlignment="1">
      <alignment horizontal="left" indent="1"/>
    </xf>
    <xf numFmtId="0" fontId="15" fillId="8" borderId="9" xfId="0" applyFont="1" applyFill="1" applyBorder="1" applyAlignment="1">
      <alignment horizontal="left" indent="2"/>
    </xf>
    <xf numFmtId="0" fontId="11" fillId="0" borderId="0" xfId="0" applyFont="1" applyAlignment="1">
      <alignment horizontal="left" indent="1"/>
    </xf>
    <xf numFmtId="0" fontId="18" fillId="0" borderId="0" xfId="0" applyFont="1"/>
    <xf numFmtId="0" fontId="0" fillId="0" borderId="0" xfId="0" applyAlignment="1">
      <alignment horizontal="left" indent="2"/>
    </xf>
    <xf numFmtId="0" fontId="0" fillId="0" borderId="12" xfId="0" applyBorder="1" applyAlignment="1">
      <alignment wrapText="1"/>
    </xf>
    <xf numFmtId="0" fontId="0" fillId="0" borderId="0" xfId="0" applyAlignment="1">
      <alignment horizontal="left" indent="8"/>
    </xf>
    <xf numFmtId="0" fontId="0" fillId="0" borderId="24" xfId="0" applyBorder="1"/>
    <xf numFmtId="0" fontId="0" fillId="0" borderId="25" xfId="0" applyBorder="1"/>
    <xf numFmtId="0" fontId="0" fillId="0" borderId="21" xfId="0" applyBorder="1"/>
    <xf numFmtId="9" fontId="0" fillId="0" borderId="12" xfId="0" applyNumberFormat="1" applyBorder="1"/>
    <xf numFmtId="164" fontId="0" fillId="0" borderId="0" xfId="0" applyNumberFormat="1"/>
    <xf numFmtId="0" fontId="15" fillId="4" borderId="10" xfId="0" applyFont="1" applyFill="1" applyBorder="1"/>
    <xf numFmtId="0" fontId="15" fillId="4" borderId="11" xfId="0" applyFont="1" applyFill="1" applyBorder="1"/>
    <xf numFmtId="0" fontId="20" fillId="0" borderId="0" xfId="0" applyFont="1"/>
    <xf numFmtId="0" fontId="0" fillId="0" borderId="17" xfId="0" applyBorder="1"/>
    <xf numFmtId="0" fontId="0" fillId="0" borderId="0" xfId="0" applyBorder="1"/>
    <xf numFmtId="0" fontId="0" fillId="0" borderId="0" xfId="0" applyAlignment="1">
      <alignment horizontal="left"/>
    </xf>
    <xf numFmtId="0" fontId="21" fillId="4" borderId="9" xfId="0" applyFont="1" applyFill="1" applyBorder="1" applyAlignment="1">
      <alignment horizontal="left" indent="2"/>
    </xf>
    <xf numFmtId="0" fontId="18" fillId="0" borderId="0" xfId="0" applyFont="1" applyAlignment="1">
      <alignment horizontal="left" indent="3"/>
    </xf>
    <xf numFmtId="0" fontId="0" fillId="6" borderId="13" xfId="0" applyFill="1" applyBorder="1"/>
    <xf numFmtId="0" fontId="0" fillId="6" borderId="0" xfId="0" applyFill="1" applyBorder="1"/>
    <xf numFmtId="0" fontId="0" fillId="6" borderId="22" xfId="0" applyFill="1" applyBorder="1"/>
    <xf numFmtId="0" fontId="1" fillId="2" borderId="9" xfId="0" applyFont="1" applyFill="1" applyBorder="1"/>
    <xf numFmtId="0" fontId="1" fillId="2" borderId="10" xfId="0" applyFont="1" applyFill="1" applyBorder="1"/>
    <xf numFmtId="0" fontId="1" fillId="2" borderId="11" xfId="0" applyFont="1" applyFill="1" applyBorder="1"/>
    <xf numFmtId="0" fontId="0" fillId="0" borderId="26" xfId="0" applyBorder="1"/>
    <xf numFmtId="0" fontId="0" fillId="0" borderId="10" xfId="0" applyBorder="1"/>
    <xf numFmtId="0" fontId="0" fillId="0" borderId="11" xfId="0" applyBorder="1"/>
    <xf numFmtId="0" fontId="23" fillId="0" borderId="0" xfId="0" applyFont="1"/>
    <xf numFmtId="0" fontId="24" fillId="0" borderId="0" xfId="0" applyFont="1"/>
    <xf numFmtId="0" fontId="0" fillId="0" borderId="24" xfId="0" applyBorder="1" applyAlignment="1">
      <alignment horizontal="right"/>
    </xf>
    <xf numFmtId="0" fontId="0" fillId="0" borderId="25" xfId="0" applyBorder="1" applyAlignment="1">
      <alignment horizontal="right"/>
    </xf>
    <xf numFmtId="0" fontId="0" fillId="0" borderId="21" xfId="0" applyBorder="1" applyAlignment="1">
      <alignment horizontal="right" indent="3"/>
    </xf>
    <xf numFmtId="0" fontId="0" fillId="0" borderId="19" xfId="0" applyBorder="1"/>
    <xf numFmtId="0" fontId="0" fillId="0" borderId="0" xfId="0" applyAlignment="1">
      <alignment horizontal="centerContinuous"/>
    </xf>
    <xf numFmtId="0" fontId="0" fillId="0" borderId="0" xfId="0" applyAlignment="1">
      <alignment horizontal="center"/>
    </xf>
    <xf numFmtId="10" fontId="0" fillId="0" borderId="12" xfId="0" applyNumberFormat="1" applyBorder="1"/>
    <xf numFmtId="0" fontId="0" fillId="0" borderId="0" xfId="0" applyFill="1" applyBorder="1"/>
    <xf numFmtId="0" fontId="25" fillId="0" borderId="0" xfId="0" applyFont="1" applyAlignment="1">
      <alignment horizontal="left" vertical="center" readingOrder="1"/>
    </xf>
    <xf numFmtId="4" fontId="0" fillId="0" borderId="12" xfId="0" applyNumberFormat="1" applyBorder="1"/>
    <xf numFmtId="0" fontId="0" fillId="9" borderId="9" xfId="0" applyFill="1" applyBorder="1" applyAlignment="1">
      <alignment horizontal="centerContinuous" wrapText="1"/>
    </xf>
    <xf numFmtId="0" fontId="0" fillId="9" borderId="10" xfId="0" applyFill="1" applyBorder="1" applyAlignment="1">
      <alignment horizontal="centerContinuous" wrapText="1"/>
    </xf>
    <xf numFmtId="0" fontId="0" fillId="9" borderId="11" xfId="0" applyFill="1" applyBorder="1" applyAlignment="1">
      <alignment horizontal="centerContinuous" wrapText="1"/>
    </xf>
    <xf numFmtId="164" fontId="0" fillId="0" borderId="12" xfId="0" applyNumberFormat="1" applyBorder="1"/>
    <xf numFmtId="0" fontId="26" fillId="0" borderId="0" xfId="1"/>
    <xf numFmtId="164" fontId="26" fillId="0" borderId="12" xfId="1" applyNumberFormat="1" applyFont="1" applyFill="1" applyBorder="1" applyAlignment="1" applyProtection="1">
      <alignment horizontal="right" vertical="top"/>
      <protection hidden="1"/>
    </xf>
    <xf numFmtId="164" fontId="26" fillId="10" borderId="12" xfId="1" applyNumberFormat="1" applyFill="1" applyBorder="1"/>
    <xf numFmtId="0" fontId="26" fillId="0" borderId="12" xfId="1" applyNumberFormat="1" applyFont="1" applyBorder="1"/>
    <xf numFmtId="0" fontId="26" fillId="5" borderId="12" xfId="1" applyNumberFormat="1" applyFont="1" applyFill="1" applyBorder="1"/>
    <xf numFmtId="164" fontId="26" fillId="0" borderId="12" xfId="1" applyNumberFormat="1" applyFill="1" applyBorder="1"/>
    <xf numFmtId="167" fontId="26" fillId="5" borderId="12" xfId="1" applyNumberFormat="1" applyFont="1" applyFill="1" applyBorder="1"/>
    <xf numFmtId="164" fontId="26" fillId="10" borderId="12" xfId="2" applyNumberFormat="1" applyFont="1" applyFill="1" applyBorder="1"/>
    <xf numFmtId="0" fontId="26" fillId="0" borderId="12" xfId="1" applyFont="1" applyBorder="1"/>
    <xf numFmtId="10" fontId="26" fillId="0" borderId="12" xfId="1" applyNumberFormat="1" applyFont="1" applyBorder="1"/>
    <xf numFmtId="164" fontId="26" fillId="10" borderId="12" xfId="1" applyNumberFormat="1" applyFont="1" applyFill="1" applyBorder="1"/>
    <xf numFmtId="0" fontId="15" fillId="8" borderId="0" xfId="0" applyFont="1" applyFill="1" applyBorder="1"/>
    <xf numFmtId="164" fontId="27" fillId="2" borderId="12" xfId="1" applyNumberFormat="1" applyFont="1" applyFill="1" applyBorder="1" applyAlignment="1" applyProtection="1">
      <alignment horizontal="left" vertical="top"/>
      <protection hidden="1"/>
    </xf>
    <xf numFmtId="164" fontId="27" fillId="2" borderId="12" xfId="1" applyNumberFormat="1" applyFont="1" applyFill="1" applyBorder="1"/>
    <xf numFmtId="0" fontId="27" fillId="2" borderId="0" xfId="1" applyFont="1" applyFill="1"/>
    <xf numFmtId="0" fontId="27" fillId="2" borderId="12" xfId="1" applyFont="1" applyFill="1" applyBorder="1"/>
    <xf numFmtId="0" fontId="27" fillId="2" borderId="12" xfId="1" applyFont="1" applyFill="1" applyBorder="1" applyAlignment="1" applyProtection="1">
      <alignment horizontal="left" vertical="top"/>
      <protection hidden="1"/>
    </xf>
    <xf numFmtId="0" fontId="26" fillId="0" borderId="12" xfId="1" applyBorder="1"/>
    <xf numFmtId="0" fontId="26" fillId="6" borderId="12" xfId="1" applyFill="1" applyBorder="1" applyAlignment="1">
      <alignment horizontal="centerContinuous" wrapText="1"/>
    </xf>
    <xf numFmtId="168" fontId="26" fillId="5" borderId="12" xfId="3" applyNumberFormat="1" applyFont="1" applyFill="1" applyBorder="1"/>
    <xf numFmtId="164" fontId="26" fillId="5" borderId="12" xfId="1" applyNumberFormat="1" applyFont="1" applyFill="1" applyBorder="1"/>
    <xf numFmtId="0" fontId="0" fillId="0" borderId="0" xfId="0" applyAlignment="1">
      <alignment horizontal="right"/>
    </xf>
    <xf numFmtId="0" fontId="29" fillId="3" borderId="0" xfId="0" applyFont="1" applyFill="1" applyBorder="1"/>
    <xf numFmtId="0" fontId="28" fillId="4" borderId="0" xfId="0" applyFont="1" applyFill="1" applyBorder="1"/>
    <xf numFmtId="0" fontId="30" fillId="4" borderId="0" xfId="0" applyFont="1" applyFill="1" applyBorder="1"/>
    <xf numFmtId="0" fontId="1" fillId="4" borderId="0" xfId="0" applyFont="1" applyFill="1" applyBorder="1"/>
    <xf numFmtId="0" fontId="31" fillId="4" borderId="0" xfId="0" applyFont="1" applyFill="1" applyBorder="1"/>
    <xf numFmtId="0" fontId="1" fillId="4" borderId="0" xfId="0" applyFont="1" applyFill="1" applyBorder="1" applyAlignment="1">
      <alignment horizontal="centerContinuous"/>
    </xf>
    <xf numFmtId="0" fontId="28" fillId="2" borderId="0" xfId="0" applyFont="1" applyFill="1" applyBorder="1" applyAlignment="1"/>
  </cellXfs>
  <cellStyles count="4">
    <cellStyle name="Currency 2" xfId="2"/>
    <cellStyle name="Normal" xfId="0" builtinId="0"/>
    <cellStyle name="Normal 2" xfId="1"/>
    <cellStyle name="Percent 2" xfId="3"/>
  </cellStyles>
  <dxfs count="0"/>
  <tableStyles count="0" defaultTableStyle="TableStyleMedium2" defaultPivotStyle="PivotStyleLight16"/>
  <colors>
    <mruColors>
      <color rgb="FFCCFFCC"/>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emf"/><Relationship Id="rId1" Type="http://schemas.openxmlformats.org/officeDocument/2006/relationships/image" Target="../media/image1.tif"/><Relationship Id="rId5" Type="http://schemas.openxmlformats.org/officeDocument/2006/relationships/image" Target="../media/image5.jpg"/><Relationship Id="rId4" Type="http://schemas.openxmlformats.org/officeDocument/2006/relationships/image" Target="../media/image4.jpg"/></Relationships>
</file>

<file path=xl/drawings/_rels/drawing10.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tif"/><Relationship Id="rId1" Type="http://schemas.openxmlformats.org/officeDocument/2006/relationships/image" Target="../media/image1.tif"/></Relationships>
</file>

<file path=xl/drawings/_rels/drawing11.xml.rels><?xml version="1.0" encoding="UTF-8" standalone="yes"?>
<Relationships xmlns="http://schemas.openxmlformats.org/package/2006/relationships"><Relationship Id="rId3" Type="http://schemas.openxmlformats.org/officeDocument/2006/relationships/image" Target="../media/image14.tif"/><Relationship Id="rId2" Type="http://schemas.openxmlformats.org/officeDocument/2006/relationships/image" Target="../media/image13.tif"/><Relationship Id="rId1" Type="http://schemas.openxmlformats.org/officeDocument/2006/relationships/image" Target="../media/image12.emf"/></Relationships>
</file>

<file path=xl/drawings/_rels/drawing12.xml.rels><?xml version="1.0" encoding="UTF-8" standalone="yes"?>
<Relationships xmlns="http://schemas.openxmlformats.org/package/2006/relationships"><Relationship Id="rId3" Type="http://schemas.openxmlformats.org/officeDocument/2006/relationships/image" Target="../media/image14.tif"/><Relationship Id="rId2" Type="http://schemas.openxmlformats.org/officeDocument/2006/relationships/image" Target="../media/image13.tif"/><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3" Type="http://schemas.openxmlformats.org/officeDocument/2006/relationships/image" Target="../media/image17.tif"/><Relationship Id="rId2" Type="http://schemas.openxmlformats.org/officeDocument/2006/relationships/image" Target="../media/image16.tif"/><Relationship Id="rId1" Type="http://schemas.openxmlformats.org/officeDocument/2006/relationships/image" Target="../media/image15.emf"/></Relationships>
</file>

<file path=xl/drawings/_rels/drawing14.xml.rels><?xml version="1.0" encoding="UTF-8" standalone="yes"?>
<Relationships xmlns="http://schemas.openxmlformats.org/package/2006/relationships"><Relationship Id="rId3" Type="http://schemas.openxmlformats.org/officeDocument/2006/relationships/image" Target="../media/image17.tif"/><Relationship Id="rId2" Type="http://schemas.openxmlformats.org/officeDocument/2006/relationships/image" Target="../media/image16.tif"/><Relationship Id="rId1" Type="http://schemas.openxmlformats.org/officeDocument/2006/relationships/image" Target="../media/image15.emf"/></Relationships>
</file>

<file path=xl/drawings/_rels/drawing15.xml.rels><?xml version="1.0" encoding="UTF-8" standalone="yes"?>
<Relationships xmlns="http://schemas.openxmlformats.org/package/2006/relationships"><Relationship Id="rId3" Type="http://schemas.openxmlformats.org/officeDocument/2006/relationships/image" Target="../media/image10.tif"/><Relationship Id="rId2" Type="http://schemas.openxmlformats.org/officeDocument/2006/relationships/image" Target="../media/image19.tif"/><Relationship Id="rId1" Type="http://schemas.openxmlformats.org/officeDocument/2006/relationships/image" Target="../media/image18.emf"/></Relationships>
</file>

<file path=xl/drawings/_rels/drawing16.xml.rels><?xml version="1.0" encoding="UTF-8" standalone="yes"?>
<Relationships xmlns="http://schemas.openxmlformats.org/package/2006/relationships"><Relationship Id="rId3" Type="http://schemas.openxmlformats.org/officeDocument/2006/relationships/image" Target="../media/image10.tif"/><Relationship Id="rId2" Type="http://schemas.openxmlformats.org/officeDocument/2006/relationships/image" Target="../media/image19.tif"/><Relationship Id="rId1" Type="http://schemas.openxmlformats.org/officeDocument/2006/relationships/image" Target="../media/image18.emf"/></Relationships>
</file>

<file path=xl/drawings/_rels/drawing17.xml.rels><?xml version="1.0" encoding="UTF-8" standalone="yes"?>
<Relationships xmlns="http://schemas.openxmlformats.org/package/2006/relationships"><Relationship Id="rId3" Type="http://schemas.openxmlformats.org/officeDocument/2006/relationships/image" Target="../media/image17.tif"/><Relationship Id="rId2" Type="http://schemas.openxmlformats.org/officeDocument/2006/relationships/image" Target="../media/image16.tif"/><Relationship Id="rId1" Type="http://schemas.openxmlformats.org/officeDocument/2006/relationships/image" Target="../media/image20.emf"/></Relationships>
</file>

<file path=xl/drawings/_rels/drawing18.xml.rels><?xml version="1.0" encoding="UTF-8" standalone="yes"?>
<Relationships xmlns="http://schemas.openxmlformats.org/package/2006/relationships"><Relationship Id="rId3" Type="http://schemas.openxmlformats.org/officeDocument/2006/relationships/image" Target="../media/image17.tif"/><Relationship Id="rId2" Type="http://schemas.openxmlformats.org/officeDocument/2006/relationships/image" Target="../media/image16.tif"/><Relationship Id="rId1" Type="http://schemas.openxmlformats.org/officeDocument/2006/relationships/image" Target="../media/image20.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tif"/><Relationship Id="rId1" Type="http://schemas.openxmlformats.org/officeDocument/2006/relationships/image" Target="../media/image10.tif"/></Relationships>
</file>

<file path=xl/drawings/_rels/drawing20.xml.rels><?xml version="1.0" encoding="UTF-8" standalone="yes"?>
<Relationships xmlns="http://schemas.openxmlformats.org/package/2006/relationships"><Relationship Id="rId2" Type="http://schemas.openxmlformats.org/officeDocument/2006/relationships/image" Target="../media/image13.tif"/><Relationship Id="rId1" Type="http://schemas.openxmlformats.org/officeDocument/2006/relationships/image" Target="../media/image14.tif"/></Relationships>
</file>

<file path=xl/drawings/_rels/drawing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6.jpg"/><Relationship Id="rId4" Type="http://schemas.openxmlformats.org/officeDocument/2006/relationships/image" Target="../media/image5.jpg"/></Relationships>
</file>

<file path=xl/drawings/_rels/drawing4.xml.rels><?xml version="1.0" encoding="UTF-8" standalone="yes"?>
<Relationships xmlns="http://schemas.openxmlformats.org/package/2006/relationships"><Relationship Id="rId2" Type="http://schemas.openxmlformats.org/officeDocument/2006/relationships/image" Target="../media/image8.tif"/><Relationship Id="rId1" Type="http://schemas.openxmlformats.org/officeDocument/2006/relationships/image" Target="../media/image7.tif"/></Relationships>
</file>

<file path=xl/drawings/_rels/drawing5.xml.rels><?xml version="1.0" encoding="UTF-8" standalone="yes"?>
<Relationships xmlns="http://schemas.openxmlformats.org/package/2006/relationships"><Relationship Id="rId2" Type="http://schemas.openxmlformats.org/officeDocument/2006/relationships/image" Target="../media/image8.tif"/><Relationship Id="rId1" Type="http://schemas.openxmlformats.org/officeDocument/2006/relationships/image" Target="../media/image7.tif"/></Relationships>
</file>

<file path=xl/drawings/_rels/drawing6.xml.rels><?xml version="1.0" encoding="UTF-8" standalone="yes"?>
<Relationships xmlns="http://schemas.openxmlformats.org/package/2006/relationships"><Relationship Id="rId1" Type="http://schemas.openxmlformats.org/officeDocument/2006/relationships/image" Target="../media/image9.tif"/></Relationships>
</file>

<file path=xl/drawings/_rels/drawing7.xml.rels><?xml version="1.0" encoding="UTF-8" standalone="yes"?>
<Relationships xmlns="http://schemas.openxmlformats.org/package/2006/relationships"><Relationship Id="rId1" Type="http://schemas.openxmlformats.org/officeDocument/2006/relationships/image" Target="../media/image9.tif"/></Relationships>
</file>

<file path=xl/drawings/_rels/drawing9.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tif"/><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xdr:from>
      <xdr:col>10</xdr:col>
      <xdr:colOff>466726</xdr:colOff>
      <xdr:row>2</xdr:row>
      <xdr:rowOff>180976</xdr:rowOff>
    </xdr:from>
    <xdr:to>
      <xdr:col>11</xdr:col>
      <xdr:colOff>1</xdr:colOff>
      <xdr:row>3</xdr:row>
      <xdr:rowOff>9526</xdr:rowOff>
    </xdr:to>
    <xdr:sp macro="" textlink="">
      <xdr:nvSpPr>
        <xdr:cNvPr id="6" name="Rectangle 5">
          <a:extLst>
            <a:ext uri="{FF2B5EF4-FFF2-40B4-BE49-F238E27FC236}">
              <a16:creationId xmlns:a16="http://schemas.microsoft.com/office/drawing/2014/main" id="{2E741E50-3123-4E2D-828D-EC9D4482C1A9}"/>
            </a:ext>
          </a:extLst>
        </xdr:cNvPr>
        <xdr:cNvSpPr/>
      </xdr:nvSpPr>
      <xdr:spPr>
        <a:xfrm>
          <a:off x="7315201" y="1181101"/>
          <a:ext cx="22860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0" cap="none" spc="0">
              <a:ln w="0"/>
              <a:solidFill>
                <a:schemeClr val="tx1"/>
              </a:solidFill>
              <a:effectLst>
                <a:outerShdw blurRad="38100" dist="19050" dir="2700000" algn="tl" rotWithShape="0">
                  <a:schemeClr val="dk1">
                    <a:alpha val="40000"/>
                  </a:schemeClr>
                </a:outerShdw>
              </a:effectLst>
            </a:rPr>
            <a:t>P</a:t>
          </a:r>
        </a:p>
      </xdr:txBody>
    </xdr:sp>
    <xdr:clientData/>
  </xdr:twoCellAnchor>
  <xdr:twoCellAnchor editAs="oneCell">
    <xdr:from>
      <xdr:col>9</xdr:col>
      <xdr:colOff>409575</xdr:colOff>
      <xdr:row>12</xdr:row>
      <xdr:rowOff>142875</xdr:rowOff>
    </xdr:from>
    <xdr:to>
      <xdr:col>16</xdr:col>
      <xdr:colOff>381694</xdr:colOff>
      <xdr:row>17</xdr:row>
      <xdr:rowOff>285751</xdr:rowOff>
    </xdr:to>
    <xdr:pic>
      <xdr:nvPicPr>
        <xdr:cNvPr id="11" name="Picture 10">
          <a:extLst>
            <a:ext uri="{FF2B5EF4-FFF2-40B4-BE49-F238E27FC236}">
              <a16:creationId xmlns:a16="http://schemas.microsoft.com/office/drawing/2014/main" id="{500BA7E8-B68B-429B-BA3A-21EE51ECFE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48" r="12791" b="70326"/>
        <a:stretch/>
      </xdr:blipFill>
      <xdr:spPr>
        <a:xfrm>
          <a:off x="6448425" y="4800600"/>
          <a:ext cx="4953694" cy="1809751"/>
        </a:xfrm>
        <a:prstGeom prst="rect">
          <a:avLst/>
        </a:prstGeom>
        <a:ln w="25400">
          <a:solidFill>
            <a:srgbClr val="FF0000"/>
          </a:solidFill>
        </a:ln>
      </xdr:spPr>
    </xdr:pic>
    <xdr:clientData/>
  </xdr:twoCellAnchor>
  <xdr:twoCellAnchor editAs="oneCell">
    <xdr:from>
      <xdr:col>2</xdr:col>
      <xdr:colOff>57150</xdr:colOff>
      <xdr:row>12</xdr:row>
      <xdr:rowOff>105646</xdr:rowOff>
    </xdr:from>
    <xdr:to>
      <xdr:col>8</xdr:col>
      <xdr:colOff>323850</xdr:colOff>
      <xdr:row>18</xdr:row>
      <xdr:rowOff>27703</xdr:rowOff>
    </xdr:to>
    <xdr:pic>
      <xdr:nvPicPr>
        <xdr:cNvPr id="8" name="Picture 7">
          <a:extLst>
            <a:ext uri="{FF2B5EF4-FFF2-40B4-BE49-F238E27FC236}">
              <a16:creationId xmlns:a16="http://schemas.microsoft.com/office/drawing/2014/main" id="{DB2E5A8D-B9BC-4750-8A9E-C2F252A441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5" y="4763371"/>
          <a:ext cx="4895850" cy="1884207"/>
        </a:xfrm>
        <a:prstGeom prst="rect">
          <a:avLst/>
        </a:prstGeom>
        <a:solidFill>
          <a:schemeClr val="bg1"/>
        </a:solidFill>
        <a:ln w="25400">
          <a:solidFill>
            <a:srgbClr val="FF0000"/>
          </a:solidFill>
        </a:ln>
      </xdr:spPr>
    </xdr:pic>
    <xdr:clientData/>
  </xdr:twoCellAnchor>
  <xdr:twoCellAnchor editAs="oneCell">
    <xdr:from>
      <xdr:col>9</xdr:col>
      <xdr:colOff>361950</xdr:colOff>
      <xdr:row>7</xdr:row>
      <xdr:rowOff>276223</xdr:rowOff>
    </xdr:from>
    <xdr:to>
      <xdr:col>14</xdr:col>
      <xdr:colOff>600074</xdr:colOff>
      <xdr:row>9</xdr:row>
      <xdr:rowOff>301276</xdr:rowOff>
    </xdr:to>
    <xdr:pic>
      <xdr:nvPicPr>
        <xdr:cNvPr id="12" name="Picture 11">
          <a:extLst>
            <a:ext uri="{FF2B5EF4-FFF2-40B4-BE49-F238E27FC236}">
              <a16:creationId xmlns:a16="http://schemas.microsoft.com/office/drawing/2014/main" id="{C639A621-718E-4A5B-BDF4-88EB0590CF1D}"/>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 r="50520" b="-7500"/>
        <a:stretch/>
      </xdr:blipFill>
      <xdr:spPr>
        <a:xfrm>
          <a:off x="6400800" y="3267073"/>
          <a:ext cx="3829049" cy="691803"/>
        </a:xfrm>
        <a:prstGeom prst="rect">
          <a:avLst/>
        </a:prstGeom>
      </xdr:spPr>
    </xdr:pic>
    <xdr:clientData/>
  </xdr:twoCellAnchor>
  <xdr:twoCellAnchor editAs="oneCell">
    <xdr:from>
      <xdr:col>9</xdr:col>
      <xdr:colOff>361950</xdr:colOff>
      <xdr:row>10</xdr:row>
      <xdr:rowOff>47624</xdr:rowOff>
    </xdr:from>
    <xdr:to>
      <xdr:col>15</xdr:col>
      <xdr:colOff>251584</xdr:colOff>
      <xdr:row>12</xdr:row>
      <xdr:rowOff>19049</xdr:rowOff>
    </xdr:to>
    <xdr:pic>
      <xdr:nvPicPr>
        <xdr:cNvPr id="14" name="Picture 13">
          <a:extLst>
            <a:ext uri="{FF2B5EF4-FFF2-40B4-BE49-F238E27FC236}">
              <a16:creationId xmlns:a16="http://schemas.microsoft.com/office/drawing/2014/main" id="{EDDB34FC-782A-4831-8795-BDC570ABE43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26225"/>
        <a:stretch/>
      </xdr:blipFill>
      <xdr:spPr>
        <a:xfrm>
          <a:off x="6400800" y="4038599"/>
          <a:ext cx="4175884" cy="638175"/>
        </a:xfrm>
        <a:prstGeom prst="rect">
          <a:avLst/>
        </a:prstGeom>
      </xdr:spPr>
    </xdr:pic>
    <xdr:clientData/>
  </xdr:twoCellAnchor>
  <xdr:twoCellAnchor editAs="oneCell">
    <xdr:from>
      <xdr:col>9</xdr:col>
      <xdr:colOff>361950</xdr:colOff>
      <xdr:row>5</xdr:row>
      <xdr:rowOff>169050</xdr:rowOff>
    </xdr:from>
    <xdr:to>
      <xdr:col>14</xdr:col>
      <xdr:colOff>545325</xdr:colOff>
      <xdr:row>7</xdr:row>
      <xdr:rowOff>152030</xdr:rowOff>
    </xdr:to>
    <xdr:pic>
      <xdr:nvPicPr>
        <xdr:cNvPr id="16" name="Picture 15">
          <a:extLst>
            <a:ext uri="{FF2B5EF4-FFF2-40B4-BE49-F238E27FC236}">
              <a16:creationId xmlns:a16="http://schemas.microsoft.com/office/drawing/2014/main" id="{1AF08582-FACD-4CD8-B42F-A2FD2CE0BA25}"/>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34227" b="-587"/>
        <a:stretch/>
      </xdr:blipFill>
      <xdr:spPr>
        <a:xfrm>
          <a:off x="6400800" y="2493150"/>
          <a:ext cx="3774300" cy="6497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85726</xdr:colOff>
      <xdr:row>11</xdr:row>
      <xdr:rowOff>171449</xdr:rowOff>
    </xdr:from>
    <xdr:to>
      <xdr:col>22</xdr:col>
      <xdr:colOff>352426</xdr:colOff>
      <xdr:row>34</xdr:row>
      <xdr:rowOff>180974</xdr:rowOff>
    </xdr:to>
    <xdr:pic>
      <xdr:nvPicPr>
        <xdr:cNvPr id="2" name="Picture 1">
          <a:extLst>
            <a:ext uri="{FF2B5EF4-FFF2-40B4-BE49-F238E27FC236}">
              <a16:creationId xmlns:a16="http://schemas.microsoft.com/office/drawing/2014/main" id="{78A1A938-5CC4-44D8-A8FA-BF41DB1EFE3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2280"/>
        <a:stretch/>
      </xdr:blipFill>
      <xdr:spPr>
        <a:xfrm>
          <a:off x="9782176" y="2524124"/>
          <a:ext cx="4095750" cy="4391025"/>
        </a:xfrm>
        <a:prstGeom prst="rect">
          <a:avLst/>
        </a:prstGeom>
        <a:ln w="25400">
          <a:solidFill>
            <a:srgbClr val="FF0000"/>
          </a:solidFill>
        </a:ln>
      </xdr:spPr>
    </xdr:pic>
    <xdr:clientData/>
  </xdr:twoCellAnchor>
  <xdr:twoCellAnchor editAs="oneCell">
    <xdr:from>
      <xdr:col>6</xdr:col>
      <xdr:colOff>219074</xdr:colOff>
      <xdr:row>36</xdr:row>
      <xdr:rowOff>75982</xdr:rowOff>
    </xdr:from>
    <xdr:to>
      <xdr:col>10</xdr:col>
      <xdr:colOff>523875</xdr:colOff>
      <xdr:row>39</xdr:row>
      <xdr:rowOff>38099</xdr:rowOff>
    </xdr:to>
    <xdr:pic>
      <xdr:nvPicPr>
        <xdr:cNvPr id="3" name="Picture 2">
          <a:extLst>
            <a:ext uri="{FF2B5EF4-FFF2-40B4-BE49-F238E27FC236}">
              <a16:creationId xmlns:a16="http://schemas.microsoft.com/office/drawing/2014/main" id="{075D7CEA-0A49-4D51-881E-54A65F0DFE2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1980" t="43109" r="29648" b="17867"/>
        <a:stretch/>
      </xdr:blipFill>
      <xdr:spPr>
        <a:xfrm rot="5400000">
          <a:off x="4514741" y="5838715"/>
          <a:ext cx="533617" cy="3238501"/>
        </a:xfrm>
        <a:prstGeom prst="rect">
          <a:avLst/>
        </a:prstGeom>
        <a:ln w="25400">
          <a:solidFill>
            <a:srgbClr val="FF0000"/>
          </a:solidFill>
        </a:ln>
      </xdr:spPr>
    </xdr:pic>
    <xdr:clientData/>
  </xdr:twoCellAnchor>
  <xdr:twoCellAnchor editAs="oneCell">
    <xdr:from>
      <xdr:col>0</xdr:col>
      <xdr:colOff>95249</xdr:colOff>
      <xdr:row>32</xdr:row>
      <xdr:rowOff>114964</xdr:rowOff>
    </xdr:from>
    <xdr:to>
      <xdr:col>6</xdr:col>
      <xdr:colOff>104775</xdr:colOff>
      <xdr:row>39</xdr:row>
      <xdr:rowOff>38100</xdr:rowOff>
    </xdr:to>
    <xdr:pic>
      <xdr:nvPicPr>
        <xdr:cNvPr id="4" name="Picture 3">
          <a:extLst>
            <a:ext uri="{FF2B5EF4-FFF2-40B4-BE49-F238E27FC236}">
              <a16:creationId xmlns:a16="http://schemas.microsoft.com/office/drawing/2014/main" id="{DD599AD2-3475-434F-B6C0-60B968B994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634" b="34484"/>
        <a:stretch/>
      </xdr:blipFill>
      <xdr:spPr>
        <a:xfrm>
          <a:off x="95249" y="6468139"/>
          <a:ext cx="2952751" cy="1256636"/>
        </a:xfrm>
        <a:prstGeom prst="rect">
          <a:avLst/>
        </a:prstGeom>
        <a:ln w="25400">
          <a:solidFill>
            <a:srgbClr val="FF0000"/>
          </a:solidFill>
        </a:ln>
      </xdr:spPr>
    </xdr:pic>
    <xdr:clientData/>
  </xdr:twoCellAnchor>
  <xdr:twoCellAnchor editAs="oneCell">
    <xdr:from>
      <xdr:col>0</xdr:col>
      <xdr:colOff>66675</xdr:colOff>
      <xdr:row>3</xdr:row>
      <xdr:rowOff>66676</xdr:rowOff>
    </xdr:from>
    <xdr:to>
      <xdr:col>16</xdr:col>
      <xdr:colOff>276225</xdr:colOff>
      <xdr:row>11</xdr:row>
      <xdr:rowOff>103338</xdr:rowOff>
    </xdr:to>
    <xdr:pic>
      <xdr:nvPicPr>
        <xdr:cNvPr id="5" name="Picture 4">
          <a:extLst>
            <a:ext uri="{FF2B5EF4-FFF2-40B4-BE49-F238E27FC236}">
              <a16:creationId xmlns:a16="http://schemas.microsoft.com/office/drawing/2014/main" id="{2BD5ED1A-4887-4CF5-B13C-215D86BC26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675" y="895351"/>
          <a:ext cx="9906000" cy="1560662"/>
        </a:xfrm>
        <a:prstGeom prst="rect">
          <a:avLst/>
        </a:prstGeom>
        <a:solidFill>
          <a:schemeClr val="bg1"/>
        </a:solidFill>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190500</xdr:colOff>
      <xdr:row>3</xdr:row>
      <xdr:rowOff>161925</xdr:rowOff>
    </xdr:from>
    <xdr:to>
      <xdr:col>10</xdr:col>
      <xdr:colOff>299416</xdr:colOff>
      <xdr:row>11</xdr:row>
      <xdr:rowOff>9525</xdr:rowOff>
    </xdr:to>
    <xdr:pic>
      <xdr:nvPicPr>
        <xdr:cNvPr id="101" name="Picture 100">
          <a:extLst>
            <a:ext uri="{FF2B5EF4-FFF2-40B4-BE49-F238E27FC236}">
              <a16:creationId xmlns:a16="http://schemas.microsoft.com/office/drawing/2014/main" id="{92E9B3E3-F80E-49DB-AEAA-E8496DA5B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990600"/>
          <a:ext cx="6219825" cy="1371600"/>
        </a:xfrm>
        <a:prstGeom prst="rect">
          <a:avLst/>
        </a:prstGeom>
        <a:solidFill>
          <a:schemeClr val="bg1"/>
        </a:solidFill>
      </xdr:spPr>
    </xdr:pic>
    <xdr:clientData/>
  </xdr:twoCellAnchor>
  <xdr:twoCellAnchor editAs="oneCell">
    <xdr:from>
      <xdr:col>17</xdr:col>
      <xdr:colOff>519895</xdr:colOff>
      <xdr:row>6</xdr:row>
      <xdr:rowOff>2900</xdr:rowOff>
    </xdr:from>
    <xdr:to>
      <xdr:col>23</xdr:col>
      <xdr:colOff>481483</xdr:colOff>
      <xdr:row>30</xdr:row>
      <xdr:rowOff>168553</xdr:rowOff>
    </xdr:to>
    <xdr:pic>
      <xdr:nvPicPr>
        <xdr:cNvPr id="103" name="Picture 102">
          <a:extLst>
            <a:ext uri="{FF2B5EF4-FFF2-40B4-BE49-F238E27FC236}">
              <a16:creationId xmlns:a16="http://schemas.microsoft.com/office/drawing/2014/main" id="{1A1347DF-CE36-4658-A561-BA47871377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92720" y="1403075"/>
          <a:ext cx="3619188" cy="4737653"/>
        </a:xfrm>
        <a:prstGeom prst="rect">
          <a:avLst/>
        </a:prstGeom>
        <a:ln w="25400">
          <a:solidFill>
            <a:srgbClr val="FF0000"/>
          </a:solidFill>
        </a:ln>
      </xdr:spPr>
    </xdr:pic>
    <xdr:clientData/>
  </xdr:twoCellAnchor>
  <xdr:twoCellAnchor editAs="oneCell">
    <xdr:from>
      <xdr:col>4</xdr:col>
      <xdr:colOff>573570</xdr:colOff>
      <xdr:row>35</xdr:row>
      <xdr:rowOff>145779</xdr:rowOff>
    </xdr:from>
    <xdr:to>
      <xdr:col>10</xdr:col>
      <xdr:colOff>571500</xdr:colOff>
      <xdr:row>38</xdr:row>
      <xdr:rowOff>58443</xdr:rowOff>
    </xdr:to>
    <xdr:pic>
      <xdr:nvPicPr>
        <xdr:cNvPr id="105" name="Picture 104">
          <a:extLst>
            <a:ext uri="{FF2B5EF4-FFF2-40B4-BE49-F238E27FC236}">
              <a16:creationId xmlns:a16="http://schemas.microsoft.com/office/drawing/2014/main" id="{EED713F5-8247-4647-BBEA-0051E9945824}"/>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1020" t="44820" r="22600" b="17894"/>
        <a:stretch/>
      </xdr:blipFill>
      <xdr:spPr>
        <a:xfrm rot="5400000">
          <a:off x="4607178" y="5475246"/>
          <a:ext cx="484164" cy="3674580"/>
        </a:xfrm>
        <a:prstGeom prst="rect">
          <a:avLst/>
        </a:prstGeom>
        <a:ln w="25400">
          <a:solidFill>
            <a:srgbClr val="FF0000"/>
          </a:solidFill>
        </a:ln>
      </xdr:spPr>
    </xdr:pic>
    <xdr:clientData/>
  </xdr:twoCellAnchor>
  <xdr:twoCellAnchor editAs="oneCell">
    <xdr:from>
      <xdr:col>0</xdr:col>
      <xdr:colOff>129370</xdr:colOff>
      <xdr:row>32</xdr:row>
      <xdr:rowOff>95250</xdr:rowOff>
    </xdr:from>
    <xdr:to>
      <xdr:col>4</xdr:col>
      <xdr:colOff>342900</xdr:colOff>
      <xdr:row>40</xdr:row>
      <xdr:rowOff>78792</xdr:rowOff>
    </xdr:to>
    <xdr:pic>
      <xdr:nvPicPr>
        <xdr:cNvPr id="106" name="Picture 105">
          <a:extLst>
            <a:ext uri="{FF2B5EF4-FFF2-40B4-BE49-F238E27FC236}">
              <a16:creationId xmlns:a16="http://schemas.microsoft.com/office/drawing/2014/main" id="{707EA681-F06A-419B-BE92-7F34987E3FF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3969" b="12605"/>
        <a:stretch/>
      </xdr:blipFill>
      <xdr:spPr>
        <a:xfrm>
          <a:off x="129370" y="6448425"/>
          <a:ext cx="2651930" cy="1507542"/>
        </a:xfrm>
        <a:prstGeom prst="rect">
          <a:avLst/>
        </a:prstGeom>
        <a:ln w="25400">
          <a:solidFill>
            <a:srgbClr val="FF0000"/>
          </a:solidFill>
        </a:ln>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190500</xdr:colOff>
      <xdr:row>3</xdr:row>
      <xdr:rowOff>161925</xdr:rowOff>
    </xdr:from>
    <xdr:to>
      <xdr:col>10</xdr:col>
      <xdr:colOff>299416</xdr:colOff>
      <xdr:row>11</xdr:row>
      <xdr:rowOff>9525</xdr:rowOff>
    </xdr:to>
    <xdr:pic>
      <xdr:nvPicPr>
        <xdr:cNvPr id="2" name="Picture 1">
          <a:extLst>
            <a:ext uri="{FF2B5EF4-FFF2-40B4-BE49-F238E27FC236}">
              <a16:creationId xmlns:a16="http://schemas.microsoft.com/office/drawing/2014/main" id="{9C80B938-7702-440B-A02F-292AEC92A9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990600"/>
          <a:ext cx="6223966" cy="1371600"/>
        </a:xfrm>
        <a:prstGeom prst="rect">
          <a:avLst/>
        </a:prstGeom>
        <a:solidFill>
          <a:schemeClr val="bg1"/>
        </a:solidFill>
      </xdr:spPr>
    </xdr:pic>
    <xdr:clientData/>
  </xdr:twoCellAnchor>
  <xdr:twoCellAnchor editAs="oneCell">
    <xdr:from>
      <xdr:col>17</xdr:col>
      <xdr:colOff>519895</xdr:colOff>
      <xdr:row>6</xdr:row>
      <xdr:rowOff>2900</xdr:rowOff>
    </xdr:from>
    <xdr:to>
      <xdr:col>23</xdr:col>
      <xdr:colOff>481483</xdr:colOff>
      <xdr:row>30</xdr:row>
      <xdr:rowOff>168553</xdr:rowOff>
    </xdr:to>
    <xdr:pic>
      <xdr:nvPicPr>
        <xdr:cNvPr id="3" name="Picture 2">
          <a:extLst>
            <a:ext uri="{FF2B5EF4-FFF2-40B4-BE49-F238E27FC236}">
              <a16:creationId xmlns:a16="http://schemas.microsoft.com/office/drawing/2014/main" id="{7E65D772-D629-4CF5-8C6F-820D151E75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97395" y="1403075"/>
          <a:ext cx="3619188" cy="4737653"/>
        </a:xfrm>
        <a:prstGeom prst="rect">
          <a:avLst/>
        </a:prstGeom>
        <a:ln w="25400">
          <a:solidFill>
            <a:srgbClr val="FF0000"/>
          </a:solidFill>
        </a:ln>
      </xdr:spPr>
    </xdr:pic>
    <xdr:clientData/>
  </xdr:twoCellAnchor>
  <xdr:twoCellAnchor editAs="oneCell">
    <xdr:from>
      <xdr:col>4</xdr:col>
      <xdr:colOff>573570</xdr:colOff>
      <xdr:row>35</xdr:row>
      <xdr:rowOff>145779</xdr:rowOff>
    </xdr:from>
    <xdr:to>
      <xdr:col>10</xdr:col>
      <xdr:colOff>571500</xdr:colOff>
      <xdr:row>38</xdr:row>
      <xdr:rowOff>58443</xdr:rowOff>
    </xdr:to>
    <xdr:pic>
      <xdr:nvPicPr>
        <xdr:cNvPr id="4" name="Picture 3">
          <a:extLst>
            <a:ext uri="{FF2B5EF4-FFF2-40B4-BE49-F238E27FC236}">
              <a16:creationId xmlns:a16="http://schemas.microsoft.com/office/drawing/2014/main" id="{E413F146-BFC0-4674-84C4-248EB2EB7DDC}"/>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1020" t="44820" r="22600" b="17894"/>
        <a:stretch/>
      </xdr:blipFill>
      <xdr:spPr>
        <a:xfrm rot="5400000">
          <a:off x="4607178" y="5475246"/>
          <a:ext cx="484164" cy="3674580"/>
        </a:xfrm>
        <a:prstGeom prst="rect">
          <a:avLst/>
        </a:prstGeom>
        <a:ln w="25400">
          <a:solidFill>
            <a:srgbClr val="FF0000"/>
          </a:solidFill>
        </a:ln>
      </xdr:spPr>
    </xdr:pic>
    <xdr:clientData/>
  </xdr:twoCellAnchor>
  <xdr:twoCellAnchor editAs="oneCell">
    <xdr:from>
      <xdr:col>0</xdr:col>
      <xdr:colOff>129370</xdr:colOff>
      <xdr:row>32</xdr:row>
      <xdr:rowOff>95250</xdr:rowOff>
    </xdr:from>
    <xdr:to>
      <xdr:col>4</xdr:col>
      <xdr:colOff>342900</xdr:colOff>
      <xdr:row>40</xdr:row>
      <xdr:rowOff>78792</xdr:rowOff>
    </xdr:to>
    <xdr:pic>
      <xdr:nvPicPr>
        <xdr:cNvPr id="5" name="Picture 4">
          <a:extLst>
            <a:ext uri="{FF2B5EF4-FFF2-40B4-BE49-F238E27FC236}">
              <a16:creationId xmlns:a16="http://schemas.microsoft.com/office/drawing/2014/main" id="{E3787286-BEC9-4AF3-B9D7-5295C2EF335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3969" b="12605"/>
        <a:stretch/>
      </xdr:blipFill>
      <xdr:spPr>
        <a:xfrm>
          <a:off x="129370" y="6448425"/>
          <a:ext cx="2651930" cy="1507542"/>
        </a:xfrm>
        <a:prstGeom prst="rect">
          <a:avLst/>
        </a:prstGeom>
        <a:ln w="25400">
          <a:solidFill>
            <a:srgbClr val="FF0000"/>
          </a:solid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96370</xdr:colOff>
      <xdr:row>3</xdr:row>
      <xdr:rowOff>70037</xdr:rowOff>
    </xdr:from>
    <xdr:to>
      <xdr:col>7</xdr:col>
      <xdr:colOff>1791480</xdr:colOff>
      <xdr:row>12</xdr:row>
      <xdr:rowOff>108137</xdr:rowOff>
    </xdr:to>
    <xdr:pic>
      <xdr:nvPicPr>
        <xdr:cNvPr id="3" name="Picture 2">
          <a:extLst>
            <a:ext uri="{FF2B5EF4-FFF2-40B4-BE49-F238E27FC236}">
              <a16:creationId xmlns:a16="http://schemas.microsoft.com/office/drawing/2014/main" id="{5B4F788E-4AA0-452C-8AFA-E449EC19C8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370" y="888066"/>
          <a:ext cx="6200775" cy="1752600"/>
        </a:xfrm>
        <a:prstGeom prst="rect">
          <a:avLst/>
        </a:prstGeom>
        <a:solidFill>
          <a:schemeClr val="bg1"/>
        </a:solidFill>
      </xdr:spPr>
    </xdr:pic>
    <xdr:clientData/>
  </xdr:twoCellAnchor>
  <xdr:twoCellAnchor editAs="oneCell">
    <xdr:from>
      <xdr:col>14</xdr:col>
      <xdr:colOff>183207</xdr:colOff>
      <xdr:row>4</xdr:row>
      <xdr:rowOff>164305</xdr:rowOff>
    </xdr:from>
    <xdr:to>
      <xdr:col>21</xdr:col>
      <xdr:colOff>345280</xdr:colOff>
      <xdr:row>36</xdr:row>
      <xdr:rowOff>40814</xdr:rowOff>
    </xdr:to>
    <xdr:pic>
      <xdr:nvPicPr>
        <xdr:cNvPr id="4" name="Picture 3">
          <a:extLst>
            <a:ext uri="{FF2B5EF4-FFF2-40B4-BE49-F238E27FC236}">
              <a16:creationId xmlns:a16="http://schemas.microsoft.com/office/drawing/2014/main" id="{960DF555-043C-4E24-948F-76B226440D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82984" y="1184841"/>
          <a:ext cx="4601403" cy="5863652"/>
        </a:xfrm>
        <a:prstGeom prst="rect">
          <a:avLst/>
        </a:prstGeom>
        <a:ln w="25400">
          <a:solidFill>
            <a:srgbClr val="FF0000"/>
          </a:solidFill>
        </a:ln>
      </xdr:spPr>
    </xdr:pic>
    <xdr:clientData/>
  </xdr:twoCellAnchor>
  <xdr:twoCellAnchor editAs="oneCell">
    <xdr:from>
      <xdr:col>9</xdr:col>
      <xdr:colOff>333374</xdr:colOff>
      <xdr:row>16</xdr:row>
      <xdr:rowOff>29058</xdr:rowOff>
    </xdr:from>
    <xdr:to>
      <xdr:col>13</xdr:col>
      <xdr:colOff>771524</xdr:colOff>
      <xdr:row>26</xdr:row>
      <xdr:rowOff>33960</xdr:rowOff>
    </xdr:to>
    <xdr:pic>
      <xdr:nvPicPr>
        <xdr:cNvPr id="7" name="Picture 6">
          <a:extLst>
            <a:ext uri="{FF2B5EF4-FFF2-40B4-BE49-F238E27FC236}">
              <a16:creationId xmlns:a16="http://schemas.microsoft.com/office/drawing/2014/main" id="{D72B98FE-0DE6-4A7E-B5A1-921EE6D4558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50294" b="2606"/>
        <a:stretch/>
      </xdr:blipFill>
      <xdr:spPr>
        <a:xfrm>
          <a:off x="5838824" y="3334233"/>
          <a:ext cx="3114675" cy="1909902"/>
        </a:xfrm>
        <a:prstGeom prst="rect">
          <a:avLst/>
        </a:prstGeom>
        <a:ln w="25400">
          <a:solidFill>
            <a:srgbClr val="FF0000"/>
          </a:solidFill>
        </a:ln>
      </xdr:spPr>
    </xdr:pic>
    <xdr:clientData/>
  </xdr:twoCellAnchor>
  <xdr:twoCellAnchor editAs="oneCell">
    <xdr:from>
      <xdr:col>9</xdr:col>
      <xdr:colOff>107835</xdr:colOff>
      <xdr:row>32</xdr:row>
      <xdr:rowOff>177238</xdr:rowOff>
    </xdr:from>
    <xdr:to>
      <xdr:col>14</xdr:col>
      <xdr:colOff>511969</xdr:colOff>
      <xdr:row>36</xdr:row>
      <xdr:rowOff>53576</xdr:rowOff>
    </xdr:to>
    <xdr:pic>
      <xdr:nvPicPr>
        <xdr:cNvPr id="9" name="Picture 8">
          <a:extLst>
            <a:ext uri="{FF2B5EF4-FFF2-40B4-BE49-F238E27FC236}">
              <a16:creationId xmlns:a16="http://schemas.microsoft.com/office/drawing/2014/main" id="{F76ECF50-7E98-4930-880C-40EB6E2335B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2458" t="43166" r="29471" b="17751"/>
        <a:stretch/>
      </xdr:blipFill>
      <xdr:spPr>
        <a:xfrm rot="5400000">
          <a:off x="7307123" y="4756633"/>
          <a:ext cx="624731" cy="3984514"/>
        </a:xfrm>
        <a:prstGeom prst="rect">
          <a:avLst/>
        </a:prstGeom>
        <a:ln w="25400">
          <a:solidFill>
            <a:srgbClr val="FF0000"/>
          </a:solid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96370</xdr:colOff>
      <xdr:row>3</xdr:row>
      <xdr:rowOff>70037</xdr:rowOff>
    </xdr:from>
    <xdr:to>
      <xdr:col>7</xdr:col>
      <xdr:colOff>1791480</xdr:colOff>
      <xdr:row>12</xdr:row>
      <xdr:rowOff>108137</xdr:rowOff>
    </xdr:to>
    <xdr:pic>
      <xdr:nvPicPr>
        <xdr:cNvPr id="2" name="Picture 1">
          <a:extLst>
            <a:ext uri="{FF2B5EF4-FFF2-40B4-BE49-F238E27FC236}">
              <a16:creationId xmlns:a16="http://schemas.microsoft.com/office/drawing/2014/main" id="{331A8AA0-2771-4E24-B0BA-A77F3C0AC0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370" y="898712"/>
          <a:ext cx="6219485" cy="1752600"/>
        </a:xfrm>
        <a:prstGeom prst="rect">
          <a:avLst/>
        </a:prstGeom>
        <a:solidFill>
          <a:schemeClr val="bg1"/>
        </a:solidFill>
      </xdr:spPr>
    </xdr:pic>
    <xdr:clientData/>
  </xdr:twoCellAnchor>
  <xdr:twoCellAnchor editAs="oneCell">
    <xdr:from>
      <xdr:col>14</xdr:col>
      <xdr:colOff>183207</xdr:colOff>
      <xdr:row>4</xdr:row>
      <xdr:rowOff>164305</xdr:rowOff>
    </xdr:from>
    <xdr:to>
      <xdr:col>21</xdr:col>
      <xdr:colOff>345280</xdr:colOff>
      <xdr:row>36</xdr:row>
      <xdr:rowOff>40814</xdr:rowOff>
    </xdr:to>
    <xdr:pic>
      <xdr:nvPicPr>
        <xdr:cNvPr id="3" name="Picture 2">
          <a:extLst>
            <a:ext uri="{FF2B5EF4-FFF2-40B4-BE49-F238E27FC236}">
              <a16:creationId xmlns:a16="http://schemas.microsoft.com/office/drawing/2014/main" id="{4906E2BB-A058-46E9-A141-D8432BBC96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51157" y="1183480"/>
          <a:ext cx="4581673" cy="5972509"/>
        </a:xfrm>
        <a:prstGeom prst="rect">
          <a:avLst/>
        </a:prstGeom>
        <a:ln w="25400">
          <a:solidFill>
            <a:srgbClr val="FF0000"/>
          </a:solidFill>
        </a:ln>
      </xdr:spPr>
    </xdr:pic>
    <xdr:clientData/>
  </xdr:twoCellAnchor>
  <xdr:twoCellAnchor editAs="oneCell">
    <xdr:from>
      <xdr:col>9</xdr:col>
      <xdr:colOff>333374</xdr:colOff>
      <xdr:row>16</xdr:row>
      <xdr:rowOff>29058</xdr:rowOff>
    </xdr:from>
    <xdr:to>
      <xdr:col>13</xdr:col>
      <xdr:colOff>771524</xdr:colOff>
      <xdr:row>26</xdr:row>
      <xdr:rowOff>33960</xdr:rowOff>
    </xdr:to>
    <xdr:pic>
      <xdr:nvPicPr>
        <xdr:cNvPr id="4" name="Picture 3">
          <a:extLst>
            <a:ext uri="{FF2B5EF4-FFF2-40B4-BE49-F238E27FC236}">
              <a16:creationId xmlns:a16="http://schemas.microsoft.com/office/drawing/2014/main" id="{262B0D37-19D2-4DC5-8702-FA1206529AC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50294" b="2606"/>
        <a:stretch/>
      </xdr:blipFill>
      <xdr:spPr>
        <a:xfrm>
          <a:off x="7029449" y="3334233"/>
          <a:ext cx="3114675" cy="1909902"/>
        </a:xfrm>
        <a:prstGeom prst="rect">
          <a:avLst/>
        </a:prstGeom>
        <a:ln w="25400">
          <a:solidFill>
            <a:srgbClr val="FF0000"/>
          </a:solidFill>
        </a:ln>
      </xdr:spPr>
    </xdr:pic>
    <xdr:clientData/>
  </xdr:twoCellAnchor>
  <xdr:twoCellAnchor editAs="oneCell">
    <xdr:from>
      <xdr:col>7</xdr:col>
      <xdr:colOff>1774709</xdr:colOff>
      <xdr:row>34</xdr:row>
      <xdr:rowOff>97298</xdr:rowOff>
    </xdr:from>
    <xdr:to>
      <xdr:col>14</xdr:col>
      <xdr:colOff>12586</xdr:colOff>
      <xdr:row>37</xdr:row>
      <xdr:rowOff>160734</xdr:rowOff>
    </xdr:to>
    <xdr:pic>
      <xdr:nvPicPr>
        <xdr:cNvPr id="5" name="Picture 4">
          <a:extLst>
            <a:ext uri="{FF2B5EF4-FFF2-40B4-BE49-F238E27FC236}">
              <a16:creationId xmlns:a16="http://schemas.microsoft.com/office/drawing/2014/main" id="{2EDCEF99-4F66-40CF-B4CD-DDB9030F4AB6}"/>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2458" t="43166" r="29471" b="17751"/>
        <a:stretch/>
      </xdr:blipFill>
      <xdr:spPr>
        <a:xfrm rot="5400000">
          <a:off x="7972342" y="5158215"/>
          <a:ext cx="634936" cy="3981452"/>
        </a:xfrm>
        <a:prstGeom prst="rect">
          <a:avLst/>
        </a:prstGeom>
        <a:ln w="25400">
          <a:solidFill>
            <a:srgbClr val="FF0000"/>
          </a:solid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66675</xdr:colOff>
      <xdr:row>3</xdr:row>
      <xdr:rowOff>38100</xdr:rowOff>
    </xdr:from>
    <xdr:to>
      <xdr:col>11</xdr:col>
      <xdr:colOff>301506</xdr:colOff>
      <xdr:row>12</xdr:row>
      <xdr:rowOff>133350</xdr:rowOff>
    </xdr:to>
    <xdr:pic>
      <xdr:nvPicPr>
        <xdr:cNvPr id="4" name="Picture 3">
          <a:extLst>
            <a:ext uri="{FF2B5EF4-FFF2-40B4-BE49-F238E27FC236}">
              <a16:creationId xmlns:a16="http://schemas.microsoft.com/office/drawing/2014/main" id="{F05AA063-F0F9-4F94-8431-06963CA29A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866775"/>
          <a:ext cx="7153275" cy="1809750"/>
        </a:xfrm>
        <a:prstGeom prst="rect">
          <a:avLst/>
        </a:prstGeom>
        <a:solidFill>
          <a:schemeClr val="bg1"/>
        </a:solidFill>
      </xdr:spPr>
    </xdr:pic>
    <xdr:clientData/>
  </xdr:twoCellAnchor>
  <xdr:twoCellAnchor editAs="oneCell">
    <xdr:from>
      <xdr:col>14</xdr:col>
      <xdr:colOff>323849</xdr:colOff>
      <xdr:row>3</xdr:row>
      <xdr:rowOff>170910</xdr:rowOff>
    </xdr:from>
    <xdr:to>
      <xdr:col>22</xdr:col>
      <xdr:colOff>334754</xdr:colOff>
      <xdr:row>37</xdr:row>
      <xdr:rowOff>57149</xdr:rowOff>
    </xdr:to>
    <xdr:pic>
      <xdr:nvPicPr>
        <xdr:cNvPr id="3" name="Picture 2">
          <a:extLst>
            <a:ext uri="{FF2B5EF4-FFF2-40B4-BE49-F238E27FC236}">
              <a16:creationId xmlns:a16="http://schemas.microsoft.com/office/drawing/2014/main" id="{4674859E-8490-497B-9876-4497CFDB0A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15424" y="999585"/>
          <a:ext cx="4887705" cy="6363239"/>
        </a:xfrm>
        <a:prstGeom prst="rect">
          <a:avLst/>
        </a:prstGeom>
        <a:ln w="25400">
          <a:solidFill>
            <a:srgbClr val="FF0000"/>
          </a:solidFill>
        </a:ln>
      </xdr:spPr>
    </xdr:pic>
    <xdr:clientData/>
  </xdr:twoCellAnchor>
  <xdr:twoCellAnchor editAs="oneCell">
    <xdr:from>
      <xdr:col>9</xdr:col>
      <xdr:colOff>38100</xdr:colOff>
      <xdr:row>15</xdr:row>
      <xdr:rowOff>94749</xdr:rowOff>
    </xdr:from>
    <xdr:to>
      <xdr:col>13</xdr:col>
      <xdr:colOff>463321</xdr:colOff>
      <xdr:row>26</xdr:row>
      <xdr:rowOff>38100</xdr:rowOff>
    </xdr:to>
    <xdr:pic>
      <xdr:nvPicPr>
        <xdr:cNvPr id="5" name="Picture 4">
          <a:extLst>
            <a:ext uri="{FF2B5EF4-FFF2-40B4-BE49-F238E27FC236}">
              <a16:creationId xmlns:a16="http://schemas.microsoft.com/office/drawing/2014/main" id="{EF02219E-3379-4948-A754-C00AADB33C1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5663" b="3847"/>
        <a:stretch/>
      </xdr:blipFill>
      <xdr:spPr>
        <a:xfrm>
          <a:off x="5543550" y="3209424"/>
          <a:ext cx="3101747" cy="2038851"/>
        </a:xfrm>
        <a:prstGeom prst="rect">
          <a:avLst/>
        </a:prstGeom>
        <a:ln w="25400">
          <a:solidFill>
            <a:srgbClr val="FF0000"/>
          </a:solidFill>
        </a:ln>
      </xdr:spPr>
    </xdr:pic>
    <xdr:clientData/>
  </xdr:twoCellAnchor>
  <xdr:twoCellAnchor editAs="oneCell">
    <xdr:from>
      <xdr:col>6</xdr:col>
      <xdr:colOff>631515</xdr:colOff>
      <xdr:row>34</xdr:row>
      <xdr:rowOff>116349</xdr:rowOff>
    </xdr:from>
    <xdr:to>
      <xdr:col>13</xdr:col>
      <xdr:colOff>253702</xdr:colOff>
      <xdr:row>38</xdr:row>
      <xdr:rowOff>15133</xdr:rowOff>
    </xdr:to>
    <xdr:pic>
      <xdr:nvPicPr>
        <xdr:cNvPr id="7" name="Picture 6">
          <a:extLst>
            <a:ext uri="{FF2B5EF4-FFF2-40B4-BE49-F238E27FC236}">
              <a16:creationId xmlns:a16="http://schemas.microsoft.com/office/drawing/2014/main" id="{83164072-E82A-4A4A-9D13-CE2B364337DC}"/>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0634" t="41214" r="20930" b="17981"/>
        <a:stretch/>
      </xdr:blipFill>
      <xdr:spPr>
        <a:xfrm rot="5400000">
          <a:off x="6101394" y="4999344"/>
          <a:ext cx="646541" cy="4126533"/>
        </a:xfrm>
        <a:prstGeom prst="rect">
          <a:avLst/>
        </a:prstGeom>
        <a:ln w="25400">
          <a:solidFill>
            <a:srgbClr val="FF0000"/>
          </a:solid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66675</xdr:colOff>
      <xdr:row>3</xdr:row>
      <xdr:rowOff>38100</xdr:rowOff>
    </xdr:from>
    <xdr:to>
      <xdr:col>11</xdr:col>
      <xdr:colOff>301506</xdr:colOff>
      <xdr:row>12</xdr:row>
      <xdr:rowOff>133350</xdr:rowOff>
    </xdr:to>
    <xdr:pic>
      <xdr:nvPicPr>
        <xdr:cNvPr id="2" name="Picture 1">
          <a:extLst>
            <a:ext uri="{FF2B5EF4-FFF2-40B4-BE49-F238E27FC236}">
              <a16:creationId xmlns:a16="http://schemas.microsoft.com/office/drawing/2014/main" id="{19F09C5A-3A81-42C5-8532-5320F03921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866775"/>
          <a:ext cx="7149981" cy="1809750"/>
        </a:xfrm>
        <a:prstGeom prst="rect">
          <a:avLst/>
        </a:prstGeom>
        <a:solidFill>
          <a:schemeClr val="bg1"/>
        </a:solidFill>
      </xdr:spPr>
    </xdr:pic>
    <xdr:clientData/>
  </xdr:twoCellAnchor>
  <xdr:twoCellAnchor editAs="oneCell">
    <xdr:from>
      <xdr:col>14</xdr:col>
      <xdr:colOff>323849</xdr:colOff>
      <xdr:row>3</xdr:row>
      <xdr:rowOff>170910</xdr:rowOff>
    </xdr:from>
    <xdr:to>
      <xdr:col>22</xdr:col>
      <xdr:colOff>334754</xdr:colOff>
      <xdr:row>37</xdr:row>
      <xdr:rowOff>57149</xdr:rowOff>
    </xdr:to>
    <xdr:pic>
      <xdr:nvPicPr>
        <xdr:cNvPr id="3" name="Picture 2">
          <a:extLst>
            <a:ext uri="{FF2B5EF4-FFF2-40B4-BE49-F238E27FC236}">
              <a16:creationId xmlns:a16="http://schemas.microsoft.com/office/drawing/2014/main" id="{D31258B1-7A51-4849-A7CE-34546BBB31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999585"/>
          <a:ext cx="4887705" cy="6363239"/>
        </a:xfrm>
        <a:prstGeom prst="rect">
          <a:avLst/>
        </a:prstGeom>
        <a:ln w="25400">
          <a:solidFill>
            <a:srgbClr val="FF0000"/>
          </a:solidFill>
        </a:ln>
      </xdr:spPr>
    </xdr:pic>
    <xdr:clientData/>
  </xdr:twoCellAnchor>
  <xdr:twoCellAnchor editAs="oneCell">
    <xdr:from>
      <xdr:col>9</xdr:col>
      <xdr:colOff>38100</xdr:colOff>
      <xdr:row>15</xdr:row>
      <xdr:rowOff>94749</xdr:rowOff>
    </xdr:from>
    <xdr:to>
      <xdr:col>13</xdr:col>
      <xdr:colOff>463321</xdr:colOff>
      <xdr:row>26</xdr:row>
      <xdr:rowOff>38100</xdr:rowOff>
    </xdr:to>
    <xdr:pic>
      <xdr:nvPicPr>
        <xdr:cNvPr id="4" name="Picture 3">
          <a:extLst>
            <a:ext uri="{FF2B5EF4-FFF2-40B4-BE49-F238E27FC236}">
              <a16:creationId xmlns:a16="http://schemas.microsoft.com/office/drawing/2014/main" id="{5E287C04-C895-45B1-B9B6-1D7498008B4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5663" b="3847"/>
        <a:stretch/>
      </xdr:blipFill>
      <xdr:spPr>
        <a:xfrm>
          <a:off x="5629275" y="3209424"/>
          <a:ext cx="3101746" cy="2038851"/>
        </a:xfrm>
        <a:prstGeom prst="rect">
          <a:avLst/>
        </a:prstGeom>
        <a:ln w="25400">
          <a:solidFill>
            <a:srgbClr val="FF0000"/>
          </a:solidFill>
        </a:ln>
      </xdr:spPr>
    </xdr:pic>
    <xdr:clientData/>
  </xdr:twoCellAnchor>
  <xdr:twoCellAnchor editAs="oneCell">
    <xdr:from>
      <xdr:col>6</xdr:col>
      <xdr:colOff>631515</xdr:colOff>
      <xdr:row>34</xdr:row>
      <xdr:rowOff>116349</xdr:rowOff>
    </xdr:from>
    <xdr:to>
      <xdr:col>13</xdr:col>
      <xdr:colOff>253702</xdr:colOff>
      <xdr:row>38</xdr:row>
      <xdr:rowOff>15133</xdr:rowOff>
    </xdr:to>
    <xdr:pic>
      <xdr:nvPicPr>
        <xdr:cNvPr id="5" name="Picture 4">
          <a:extLst>
            <a:ext uri="{FF2B5EF4-FFF2-40B4-BE49-F238E27FC236}">
              <a16:creationId xmlns:a16="http://schemas.microsoft.com/office/drawing/2014/main" id="{17E9F606-CAF8-454C-974B-1FCF65CE4605}"/>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0634" t="41214" r="20930" b="17981"/>
        <a:stretch/>
      </xdr:blipFill>
      <xdr:spPr>
        <a:xfrm rot="5400000">
          <a:off x="6122492" y="5112397"/>
          <a:ext cx="660784" cy="4137037"/>
        </a:xfrm>
        <a:prstGeom prst="rect">
          <a:avLst/>
        </a:prstGeom>
        <a:ln w="25400">
          <a:solidFill>
            <a:srgbClr val="FF0000"/>
          </a:solid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114300</xdr:colOff>
      <xdr:row>3</xdr:row>
      <xdr:rowOff>85726</xdr:rowOff>
    </xdr:from>
    <xdr:to>
      <xdr:col>10</xdr:col>
      <xdr:colOff>19050</xdr:colOff>
      <xdr:row>12</xdr:row>
      <xdr:rowOff>172020</xdr:rowOff>
    </xdr:to>
    <xdr:pic>
      <xdr:nvPicPr>
        <xdr:cNvPr id="3" name="Picture 2">
          <a:extLst>
            <a:ext uri="{FF2B5EF4-FFF2-40B4-BE49-F238E27FC236}">
              <a16:creationId xmlns:a16="http://schemas.microsoft.com/office/drawing/2014/main" id="{F3E00396-7E96-4218-905A-5E71BF8FB4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14401"/>
          <a:ext cx="6019800" cy="1800794"/>
        </a:xfrm>
        <a:prstGeom prst="rect">
          <a:avLst/>
        </a:prstGeom>
        <a:solidFill>
          <a:schemeClr val="bg1"/>
        </a:solidFill>
      </xdr:spPr>
    </xdr:pic>
    <xdr:clientData/>
  </xdr:twoCellAnchor>
  <xdr:twoCellAnchor editAs="oneCell">
    <xdr:from>
      <xdr:col>9</xdr:col>
      <xdr:colOff>123824</xdr:colOff>
      <xdr:row>16</xdr:row>
      <xdr:rowOff>19533</xdr:rowOff>
    </xdr:from>
    <xdr:to>
      <xdr:col>13</xdr:col>
      <xdr:colOff>781050</xdr:colOff>
      <xdr:row>26</xdr:row>
      <xdr:rowOff>24435</xdr:rowOff>
    </xdr:to>
    <xdr:pic>
      <xdr:nvPicPr>
        <xdr:cNvPr id="4" name="Picture 3">
          <a:extLst>
            <a:ext uri="{FF2B5EF4-FFF2-40B4-BE49-F238E27FC236}">
              <a16:creationId xmlns:a16="http://schemas.microsoft.com/office/drawing/2014/main" id="{4BE5724B-2761-472D-88C1-5A25A04358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50294" b="2606"/>
        <a:stretch/>
      </xdr:blipFill>
      <xdr:spPr>
        <a:xfrm>
          <a:off x="5629274" y="3324708"/>
          <a:ext cx="3333751" cy="1909902"/>
        </a:xfrm>
        <a:prstGeom prst="rect">
          <a:avLst/>
        </a:prstGeom>
        <a:ln w="25400">
          <a:solidFill>
            <a:srgbClr val="FF0000"/>
          </a:solidFill>
        </a:ln>
      </xdr:spPr>
    </xdr:pic>
    <xdr:clientData/>
  </xdr:twoCellAnchor>
  <xdr:twoCellAnchor editAs="oneCell">
    <xdr:from>
      <xdr:col>5</xdr:col>
      <xdr:colOff>66673</xdr:colOff>
      <xdr:row>31</xdr:row>
      <xdr:rowOff>171454</xdr:rowOff>
    </xdr:from>
    <xdr:to>
      <xdr:col>12</xdr:col>
      <xdr:colOff>257175</xdr:colOff>
      <xdr:row>34</xdr:row>
      <xdr:rowOff>47625</xdr:rowOff>
    </xdr:to>
    <xdr:pic>
      <xdr:nvPicPr>
        <xdr:cNvPr id="5" name="Picture 4">
          <a:extLst>
            <a:ext uri="{FF2B5EF4-FFF2-40B4-BE49-F238E27FC236}">
              <a16:creationId xmlns:a16="http://schemas.microsoft.com/office/drawing/2014/main" id="{E89D67CC-56A7-4987-821E-53178223C55E}"/>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2458" t="43166" r="29471" b="17751"/>
        <a:stretch/>
      </xdr:blipFill>
      <xdr:spPr>
        <a:xfrm rot="5400000">
          <a:off x="5095876" y="4352926"/>
          <a:ext cx="685796" cy="4648202"/>
        </a:xfrm>
        <a:prstGeom prst="rect">
          <a:avLst/>
        </a:prstGeom>
        <a:ln w="25400">
          <a:solidFill>
            <a:srgbClr val="FF0000"/>
          </a:solid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114300</xdr:colOff>
      <xdr:row>3</xdr:row>
      <xdr:rowOff>85726</xdr:rowOff>
    </xdr:from>
    <xdr:to>
      <xdr:col>10</xdr:col>
      <xdr:colOff>19050</xdr:colOff>
      <xdr:row>12</xdr:row>
      <xdr:rowOff>172020</xdr:rowOff>
    </xdr:to>
    <xdr:pic>
      <xdr:nvPicPr>
        <xdr:cNvPr id="2" name="Picture 1">
          <a:extLst>
            <a:ext uri="{FF2B5EF4-FFF2-40B4-BE49-F238E27FC236}">
              <a16:creationId xmlns:a16="http://schemas.microsoft.com/office/drawing/2014/main" id="{871975B2-DE09-46AB-A2D4-E22D3E1671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14401"/>
          <a:ext cx="6019800" cy="1800794"/>
        </a:xfrm>
        <a:prstGeom prst="rect">
          <a:avLst/>
        </a:prstGeom>
        <a:solidFill>
          <a:schemeClr val="bg1"/>
        </a:solidFill>
      </xdr:spPr>
    </xdr:pic>
    <xdr:clientData/>
  </xdr:twoCellAnchor>
  <xdr:twoCellAnchor editAs="oneCell">
    <xdr:from>
      <xdr:col>9</xdr:col>
      <xdr:colOff>123824</xdr:colOff>
      <xdr:row>16</xdr:row>
      <xdr:rowOff>19533</xdr:rowOff>
    </xdr:from>
    <xdr:to>
      <xdr:col>13</xdr:col>
      <xdr:colOff>781050</xdr:colOff>
      <xdr:row>26</xdr:row>
      <xdr:rowOff>24435</xdr:rowOff>
    </xdr:to>
    <xdr:pic>
      <xdr:nvPicPr>
        <xdr:cNvPr id="3" name="Picture 2">
          <a:extLst>
            <a:ext uri="{FF2B5EF4-FFF2-40B4-BE49-F238E27FC236}">
              <a16:creationId xmlns:a16="http://schemas.microsoft.com/office/drawing/2014/main" id="{6ACE47AB-375F-4B30-80C4-75D39C3E12A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50294" b="2606"/>
        <a:stretch/>
      </xdr:blipFill>
      <xdr:spPr>
        <a:xfrm>
          <a:off x="5629274" y="3324708"/>
          <a:ext cx="3333751" cy="1909902"/>
        </a:xfrm>
        <a:prstGeom prst="rect">
          <a:avLst/>
        </a:prstGeom>
        <a:ln w="25400">
          <a:solidFill>
            <a:srgbClr val="FF0000"/>
          </a:solidFill>
        </a:ln>
      </xdr:spPr>
    </xdr:pic>
    <xdr:clientData/>
  </xdr:twoCellAnchor>
  <xdr:twoCellAnchor editAs="oneCell">
    <xdr:from>
      <xdr:col>5</xdr:col>
      <xdr:colOff>66673</xdr:colOff>
      <xdr:row>31</xdr:row>
      <xdr:rowOff>171454</xdr:rowOff>
    </xdr:from>
    <xdr:to>
      <xdr:col>12</xdr:col>
      <xdr:colOff>257175</xdr:colOff>
      <xdr:row>34</xdr:row>
      <xdr:rowOff>47625</xdr:rowOff>
    </xdr:to>
    <xdr:pic>
      <xdr:nvPicPr>
        <xdr:cNvPr id="4" name="Picture 3">
          <a:extLst>
            <a:ext uri="{FF2B5EF4-FFF2-40B4-BE49-F238E27FC236}">
              <a16:creationId xmlns:a16="http://schemas.microsoft.com/office/drawing/2014/main" id="{1EF6F367-639F-4FCF-8B58-E2414495EB0B}"/>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2458" t="43166" r="29471" b="17751"/>
        <a:stretch/>
      </xdr:blipFill>
      <xdr:spPr>
        <a:xfrm rot="5400000">
          <a:off x="5095876" y="4352926"/>
          <a:ext cx="685796" cy="4648202"/>
        </a:xfrm>
        <a:prstGeom prst="rect">
          <a:avLst/>
        </a:prstGeom>
        <a:ln w="25400">
          <a:solidFill>
            <a:srgbClr val="FF0000"/>
          </a:solid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219074</xdr:colOff>
      <xdr:row>25</xdr:row>
      <xdr:rowOff>75982</xdr:rowOff>
    </xdr:from>
    <xdr:to>
      <xdr:col>10</xdr:col>
      <xdr:colOff>523875</xdr:colOff>
      <xdr:row>28</xdr:row>
      <xdr:rowOff>38099</xdr:rowOff>
    </xdr:to>
    <xdr:pic>
      <xdr:nvPicPr>
        <xdr:cNvPr id="2" name="Picture 1">
          <a:extLst>
            <a:ext uri="{FF2B5EF4-FFF2-40B4-BE49-F238E27FC236}">
              <a16:creationId xmlns:a16="http://schemas.microsoft.com/office/drawing/2014/main" id="{EC6CCC9F-A2C1-41C0-A459-5D05C1BD55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980" t="43109" r="29648" b="17867"/>
        <a:stretch/>
      </xdr:blipFill>
      <xdr:spPr>
        <a:xfrm rot="5400000">
          <a:off x="4514741" y="3533665"/>
          <a:ext cx="533617" cy="3238501"/>
        </a:xfrm>
        <a:prstGeom prst="rect">
          <a:avLst/>
        </a:prstGeom>
        <a:ln w="25400">
          <a:solidFill>
            <a:srgbClr val="FF0000"/>
          </a:solidFill>
        </a:ln>
      </xdr:spPr>
    </xdr:pic>
    <xdr:clientData/>
  </xdr:twoCellAnchor>
  <xdr:twoCellAnchor editAs="oneCell">
    <xdr:from>
      <xdr:col>0</xdr:col>
      <xdr:colOff>95249</xdr:colOff>
      <xdr:row>21</xdr:row>
      <xdr:rowOff>114964</xdr:rowOff>
    </xdr:from>
    <xdr:to>
      <xdr:col>6</xdr:col>
      <xdr:colOff>104775</xdr:colOff>
      <xdr:row>28</xdr:row>
      <xdr:rowOff>38100</xdr:rowOff>
    </xdr:to>
    <xdr:pic>
      <xdr:nvPicPr>
        <xdr:cNvPr id="3" name="Picture 2">
          <a:extLst>
            <a:ext uri="{FF2B5EF4-FFF2-40B4-BE49-F238E27FC236}">
              <a16:creationId xmlns:a16="http://schemas.microsoft.com/office/drawing/2014/main" id="{39111430-A4E7-4F09-B958-51F631C26F4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8634" b="34484"/>
        <a:stretch/>
      </xdr:blipFill>
      <xdr:spPr>
        <a:xfrm>
          <a:off x="95249" y="4163089"/>
          <a:ext cx="2952751" cy="1256636"/>
        </a:xfrm>
        <a:prstGeom prst="rect">
          <a:avLst/>
        </a:prstGeom>
        <a:ln w="25400">
          <a:solidFill>
            <a:srgbClr val="FF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542192</xdr:colOff>
      <xdr:row>8</xdr:row>
      <xdr:rowOff>0</xdr:rowOff>
    </xdr:from>
    <xdr:to>
      <xdr:col>10</xdr:col>
      <xdr:colOff>116937</xdr:colOff>
      <xdr:row>8</xdr:row>
      <xdr:rowOff>0</xdr:rowOff>
    </xdr:to>
    <xdr:cxnSp macro="">
      <xdr:nvCxnSpPr>
        <xdr:cNvPr id="2" name="Straight Arrow Connector 1">
          <a:extLst>
            <a:ext uri="{FF2B5EF4-FFF2-40B4-BE49-F238E27FC236}">
              <a16:creationId xmlns:a16="http://schemas.microsoft.com/office/drawing/2014/main" id="{1DB3C9E8-9BBD-40EE-9638-952853C035E9}"/>
            </a:ext>
          </a:extLst>
        </xdr:cNvPr>
        <xdr:cNvCxnSpPr/>
      </xdr:nvCxnSpPr>
      <xdr:spPr>
        <a:xfrm flipV="1">
          <a:off x="9476642" y="5086350"/>
          <a:ext cx="117670" cy="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xdr:row>
      <xdr:rowOff>82260</xdr:rowOff>
    </xdr:from>
    <xdr:to>
      <xdr:col>2</xdr:col>
      <xdr:colOff>0</xdr:colOff>
      <xdr:row>9</xdr:row>
      <xdr:rowOff>0</xdr:rowOff>
    </xdr:to>
    <xdr:cxnSp macro="">
      <xdr:nvCxnSpPr>
        <xdr:cNvPr id="3" name="Straight Arrow Connector 2">
          <a:extLst>
            <a:ext uri="{FF2B5EF4-FFF2-40B4-BE49-F238E27FC236}">
              <a16:creationId xmlns:a16="http://schemas.microsoft.com/office/drawing/2014/main" id="{A7205F19-5267-46AB-8436-59FE52905684}"/>
            </a:ext>
          </a:extLst>
        </xdr:cNvPr>
        <xdr:cNvCxnSpPr/>
      </xdr:nvCxnSpPr>
      <xdr:spPr>
        <a:xfrm>
          <a:off x="1076325" y="516861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8</xdr:row>
      <xdr:rowOff>82260</xdr:rowOff>
    </xdr:from>
    <xdr:to>
      <xdr:col>3</xdr:col>
      <xdr:colOff>0</xdr:colOff>
      <xdr:row>9</xdr:row>
      <xdr:rowOff>0</xdr:rowOff>
    </xdr:to>
    <xdr:cxnSp macro="">
      <xdr:nvCxnSpPr>
        <xdr:cNvPr id="4" name="Straight Arrow Connector 3">
          <a:extLst>
            <a:ext uri="{FF2B5EF4-FFF2-40B4-BE49-F238E27FC236}">
              <a16:creationId xmlns:a16="http://schemas.microsoft.com/office/drawing/2014/main" id="{3BCD1C3F-E6EF-4514-8BCD-BEBDFB2598CB}"/>
            </a:ext>
          </a:extLst>
        </xdr:cNvPr>
        <xdr:cNvCxnSpPr/>
      </xdr:nvCxnSpPr>
      <xdr:spPr>
        <a:xfrm>
          <a:off x="1543050" y="516861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82260</xdr:rowOff>
    </xdr:from>
    <xdr:to>
      <xdr:col>4</xdr:col>
      <xdr:colOff>0</xdr:colOff>
      <xdr:row>9</xdr:row>
      <xdr:rowOff>0</xdr:rowOff>
    </xdr:to>
    <xdr:cxnSp macro="">
      <xdr:nvCxnSpPr>
        <xdr:cNvPr id="5" name="Straight Arrow Connector 4">
          <a:extLst>
            <a:ext uri="{FF2B5EF4-FFF2-40B4-BE49-F238E27FC236}">
              <a16:creationId xmlns:a16="http://schemas.microsoft.com/office/drawing/2014/main" id="{253B0257-0EA4-4554-B3B4-018941C1EF2C}"/>
            </a:ext>
          </a:extLst>
        </xdr:cNvPr>
        <xdr:cNvCxnSpPr/>
      </xdr:nvCxnSpPr>
      <xdr:spPr>
        <a:xfrm>
          <a:off x="2009775" y="516861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xdr:row>
      <xdr:rowOff>82260</xdr:rowOff>
    </xdr:from>
    <xdr:to>
      <xdr:col>6</xdr:col>
      <xdr:colOff>0</xdr:colOff>
      <xdr:row>9</xdr:row>
      <xdr:rowOff>0</xdr:rowOff>
    </xdr:to>
    <xdr:cxnSp macro="">
      <xdr:nvCxnSpPr>
        <xdr:cNvPr id="11" name="Straight Arrow Connector 10">
          <a:extLst>
            <a:ext uri="{FF2B5EF4-FFF2-40B4-BE49-F238E27FC236}">
              <a16:creationId xmlns:a16="http://schemas.microsoft.com/office/drawing/2014/main" id="{B6029A69-1236-4CA4-9486-CAD61089A09A}"/>
            </a:ext>
          </a:extLst>
        </xdr:cNvPr>
        <xdr:cNvCxnSpPr/>
      </xdr:nvCxnSpPr>
      <xdr:spPr>
        <a:xfrm>
          <a:off x="7610475" y="516861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8</xdr:row>
      <xdr:rowOff>82260</xdr:rowOff>
    </xdr:from>
    <xdr:to>
      <xdr:col>8</xdr:col>
      <xdr:colOff>0</xdr:colOff>
      <xdr:row>9</xdr:row>
      <xdr:rowOff>0</xdr:rowOff>
    </xdr:to>
    <xdr:cxnSp macro="">
      <xdr:nvCxnSpPr>
        <xdr:cNvPr id="12" name="Straight Arrow Connector 11">
          <a:extLst>
            <a:ext uri="{FF2B5EF4-FFF2-40B4-BE49-F238E27FC236}">
              <a16:creationId xmlns:a16="http://schemas.microsoft.com/office/drawing/2014/main" id="{F98ECA0A-572A-480E-AB4F-C6AF79915879}"/>
            </a:ext>
          </a:extLst>
        </xdr:cNvPr>
        <xdr:cNvCxnSpPr/>
      </xdr:nvCxnSpPr>
      <xdr:spPr>
        <a:xfrm>
          <a:off x="8543925" y="516861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8</xdr:row>
      <xdr:rowOff>82260</xdr:rowOff>
    </xdr:from>
    <xdr:to>
      <xdr:col>5</xdr:col>
      <xdr:colOff>0</xdr:colOff>
      <xdr:row>9</xdr:row>
      <xdr:rowOff>0</xdr:rowOff>
    </xdr:to>
    <xdr:cxnSp macro="">
      <xdr:nvCxnSpPr>
        <xdr:cNvPr id="14" name="Straight Arrow Connector 13">
          <a:extLst>
            <a:ext uri="{FF2B5EF4-FFF2-40B4-BE49-F238E27FC236}">
              <a16:creationId xmlns:a16="http://schemas.microsoft.com/office/drawing/2014/main" id="{064BE927-DEBC-4D5E-9EE5-C3B8E3F5F795}"/>
            </a:ext>
          </a:extLst>
        </xdr:cNvPr>
        <xdr:cNvCxnSpPr/>
      </xdr:nvCxnSpPr>
      <xdr:spPr>
        <a:xfrm>
          <a:off x="2476500" y="516861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8</xdr:row>
      <xdr:rowOff>82260</xdr:rowOff>
    </xdr:from>
    <xdr:to>
      <xdr:col>5</xdr:col>
      <xdr:colOff>0</xdr:colOff>
      <xdr:row>9</xdr:row>
      <xdr:rowOff>0</xdr:rowOff>
    </xdr:to>
    <xdr:cxnSp macro="">
      <xdr:nvCxnSpPr>
        <xdr:cNvPr id="19" name="Straight Arrow Connector 18">
          <a:extLst>
            <a:ext uri="{FF2B5EF4-FFF2-40B4-BE49-F238E27FC236}">
              <a16:creationId xmlns:a16="http://schemas.microsoft.com/office/drawing/2014/main" id="{60ED699D-9251-477C-B71E-CA4F2242C266}"/>
            </a:ext>
          </a:extLst>
        </xdr:cNvPr>
        <xdr:cNvCxnSpPr/>
      </xdr:nvCxnSpPr>
      <xdr:spPr>
        <a:xfrm>
          <a:off x="7143750" y="516861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8</xdr:row>
      <xdr:rowOff>82260</xdr:rowOff>
    </xdr:from>
    <xdr:to>
      <xdr:col>7</xdr:col>
      <xdr:colOff>0</xdr:colOff>
      <xdr:row>9</xdr:row>
      <xdr:rowOff>0</xdr:rowOff>
    </xdr:to>
    <xdr:cxnSp macro="">
      <xdr:nvCxnSpPr>
        <xdr:cNvPr id="20" name="Straight Arrow Connector 19">
          <a:extLst>
            <a:ext uri="{FF2B5EF4-FFF2-40B4-BE49-F238E27FC236}">
              <a16:creationId xmlns:a16="http://schemas.microsoft.com/office/drawing/2014/main" id="{EA1F6B2E-77C0-49C3-83A0-3E38C1560018}"/>
            </a:ext>
          </a:extLst>
        </xdr:cNvPr>
        <xdr:cNvCxnSpPr/>
      </xdr:nvCxnSpPr>
      <xdr:spPr>
        <a:xfrm>
          <a:off x="8077200" y="516861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8</xdr:row>
      <xdr:rowOff>82260</xdr:rowOff>
    </xdr:from>
    <xdr:to>
      <xdr:col>9</xdr:col>
      <xdr:colOff>0</xdr:colOff>
      <xdr:row>9</xdr:row>
      <xdr:rowOff>0</xdr:rowOff>
    </xdr:to>
    <xdr:cxnSp macro="">
      <xdr:nvCxnSpPr>
        <xdr:cNvPr id="21" name="Straight Arrow Connector 20">
          <a:extLst>
            <a:ext uri="{FF2B5EF4-FFF2-40B4-BE49-F238E27FC236}">
              <a16:creationId xmlns:a16="http://schemas.microsoft.com/office/drawing/2014/main" id="{ED4EE9BB-386E-42A3-B8D2-DEEE2429FFAE}"/>
            </a:ext>
          </a:extLst>
        </xdr:cNvPr>
        <xdr:cNvCxnSpPr/>
      </xdr:nvCxnSpPr>
      <xdr:spPr>
        <a:xfrm>
          <a:off x="9010650" y="516861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5</xdr:row>
      <xdr:rowOff>0</xdr:rowOff>
    </xdr:from>
    <xdr:to>
      <xdr:col>9</xdr:col>
      <xdr:colOff>1</xdr:colOff>
      <xdr:row>5</xdr:row>
      <xdr:rowOff>108240</xdr:rowOff>
    </xdr:to>
    <xdr:cxnSp macro="">
      <xdr:nvCxnSpPr>
        <xdr:cNvPr id="22" name="Straight Arrow Connector 21">
          <a:extLst>
            <a:ext uri="{FF2B5EF4-FFF2-40B4-BE49-F238E27FC236}">
              <a16:creationId xmlns:a16="http://schemas.microsoft.com/office/drawing/2014/main" id="{0FF24386-739B-441E-960E-CC58A646D540}"/>
            </a:ext>
          </a:extLst>
        </xdr:cNvPr>
        <xdr:cNvCxnSpPr/>
      </xdr:nvCxnSpPr>
      <xdr:spPr>
        <a:xfrm flipH="1" flipV="1">
          <a:off x="9010650" y="4514850"/>
          <a:ext cx="1"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xdr:colOff>
      <xdr:row>8</xdr:row>
      <xdr:rowOff>7861</xdr:rowOff>
    </xdr:from>
    <xdr:to>
      <xdr:col>14</xdr:col>
      <xdr:colOff>3</xdr:colOff>
      <xdr:row>9</xdr:row>
      <xdr:rowOff>118696</xdr:rowOff>
    </xdr:to>
    <xdr:cxnSp macro="">
      <xdr:nvCxnSpPr>
        <xdr:cNvPr id="72" name="Straight Arrow Connector 71">
          <a:extLst>
            <a:ext uri="{FF2B5EF4-FFF2-40B4-BE49-F238E27FC236}">
              <a16:creationId xmlns:a16="http://schemas.microsoft.com/office/drawing/2014/main" id="{5C3AE475-6951-4C79-B69A-DF794DC5D5C6}"/>
            </a:ext>
          </a:extLst>
        </xdr:cNvPr>
        <xdr:cNvCxnSpPr/>
      </xdr:nvCxnSpPr>
      <xdr:spPr>
        <a:xfrm flipH="1">
          <a:off x="612915" y="1389779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424962</xdr:colOff>
      <xdr:row>8</xdr:row>
      <xdr:rowOff>0</xdr:rowOff>
    </xdr:from>
    <xdr:to>
      <xdr:col>23</xdr:col>
      <xdr:colOff>285750</xdr:colOff>
      <xdr:row>8</xdr:row>
      <xdr:rowOff>0</xdr:rowOff>
    </xdr:to>
    <xdr:cxnSp macro="">
      <xdr:nvCxnSpPr>
        <xdr:cNvPr id="73" name="Straight Arrow Connector 72">
          <a:extLst>
            <a:ext uri="{FF2B5EF4-FFF2-40B4-BE49-F238E27FC236}">
              <a16:creationId xmlns:a16="http://schemas.microsoft.com/office/drawing/2014/main" id="{8D297603-0EC8-4708-B09E-80127AFE65BE}"/>
            </a:ext>
          </a:extLst>
        </xdr:cNvPr>
        <xdr:cNvCxnSpPr/>
      </xdr:nvCxnSpPr>
      <xdr:spPr>
        <a:xfrm>
          <a:off x="5212310" y="13889935"/>
          <a:ext cx="788440" cy="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xdr:row>
      <xdr:rowOff>0</xdr:rowOff>
    </xdr:from>
    <xdr:to>
      <xdr:col>15</xdr:col>
      <xdr:colOff>1</xdr:colOff>
      <xdr:row>10</xdr:row>
      <xdr:rowOff>0</xdr:rowOff>
    </xdr:to>
    <xdr:cxnSp macro="">
      <xdr:nvCxnSpPr>
        <xdr:cNvPr id="74" name="Straight Arrow Connector 73">
          <a:extLst>
            <a:ext uri="{FF2B5EF4-FFF2-40B4-BE49-F238E27FC236}">
              <a16:creationId xmlns:a16="http://schemas.microsoft.com/office/drawing/2014/main" id="{BEFF97B2-AC4A-4EC3-B843-33AA7317F4BE}"/>
            </a:ext>
          </a:extLst>
        </xdr:cNvPr>
        <xdr:cNvCxnSpPr/>
      </xdr:nvCxnSpPr>
      <xdr:spPr>
        <a:xfrm flipH="1">
          <a:off x="7851913" y="1681370"/>
          <a:ext cx="1" cy="38100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xdr:colOff>
      <xdr:row>8</xdr:row>
      <xdr:rowOff>7861</xdr:rowOff>
    </xdr:from>
    <xdr:to>
      <xdr:col>16</xdr:col>
      <xdr:colOff>3</xdr:colOff>
      <xdr:row>9</xdr:row>
      <xdr:rowOff>118696</xdr:rowOff>
    </xdr:to>
    <xdr:cxnSp macro="">
      <xdr:nvCxnSpPr>
        <xdr:cNvPr id="75" name="Straight Arrow Connector 74">
          <a:extLst>
            <a:ext uri="{FF2B5EF4-FFF2-40B4-BE49-F238E27FC236}">
              <a16:creationId xmlns:a16="http://schemas.microsoft.com/office/drawing/2014/main" id="{085EE4A8-D767-4827-AE41-B105D28BF2AA}"/>
            </a:ext>
          </a:extLst>
        </xdr:cNvPr>
        <xdr:cNvCxnSpPr/>
      </xdr:nvCxnSpPr>
      <xdr:spPr>
        <a:xfrm flipH="1">
          <a:off x="1540567" y="1389779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xdr:colOff>
      <xdr:row>8</xdr:row>
      <xdr:rowOff>7861</xdr:rowOff>
    </xdr:from>
    <xdr:to>
      <xdr:col>17</xdr:col>
      <xdr:colOff>3</xdr:colOff>
      <xdr:row>9</xdr:row>
      <xdr:rowOff>118696</xdr:rowOff>
    </xdr:to>
    <xdr:cxnSp macro="">
      <xdr:nvCxnSpPr>
        <xdr:cNvPr id="77" name="Straight Arrow Connector 76">
          <a:extLst>
            <a:ext uri="{FF2B5EF4-FFF2-40B4-BE49-F238E27FC236}">
              <a16:creationId xmlns:a16="http://schemas.microsoft.com/office/drawing/2014/main" id="{01B465FA-0E5A-46C9-8DC6-D27686904305}"/>
            </a:ext>
          </a:extLst>
        </xdr:cNvPr>
        <xdr:cNvCxnSpPr/>
      </xdr:nvCxnSpPr>
      <xdr:spPr>
        <a:xfrm flipH="1">
          <a:off x="2468219" y="1389779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8</xdr:row>
      <xdr:rowOff>0</xdr:rowOff>
    </xdr:from>
    <xdr:to>
      <xdr:col>18</xdr:col>
      <xdr:colOff>1</xdr:colOff>
      <xdr:row>10</xdr:row>
      <xdr:rowOff>0</xdr:rowOff>
    </xdr:to>
    <xdr:cxnSp macro="">
      <xdr:nvCxnSpPr>
        <xdr:cNvPr id="78" name="Straight Arrow Connector 77">
          <a:extLst>
            <a:ext uri="{FF2B5EF4-FFF2-40B4-BE49-F238E27FC236}">
              <a16:creationId xmlns:a16="http://schemas.microsoft.com/office/drawing/2014/main" id="{C0558C55-F28D-4D99-B1B7-AA80EF16E0AA}"/>
            </a:ext>
          </a:extLst>
        </xdr:cNvPr>
        <xdr:cNvCxnSpPr/>
      </xdr:nvCxnSpPr>
      <xdr:spPr>
        <a:xfrm flipH="1">
          <a:off x="10303565" y="1681370"/>
          <a:ext cx="1" cy="38100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8</xdr:row>
      <xdr:rowOff>0</xdr:rowOff>
    </xdr:from>
    <xdr:to>
      <xdr:col>19</xdr:col>
      <xdr:colOff>1</xdr:colOff>
      <xdr:row>10</xdr:row>
      <xdr:rowOff>0</xdr:rowOff>
    </xdr:to>
    <xdr:cxnSp macro="">
      <xdr:nvCxnSpPr>
        <xdr:cNvPr id="80" name="Straight Arrow Connector 79">
          <a:extLst>
            <a:ext uri="{FF2B5EF4-FFF2-40B4-BE49-F238E27FC236}">
              <a16:creationId xmlns:a16="http://schemas.microsoft.com/office/drawing/2014/main" id="{91613949-615A-4C3C-9E48-0872D06D6F04}"/>
            </a:ext>
          </a:extLst>
        </xdr:cNvPr>
        <xdr:cNvCxnSpPr/>
      </xdr:nvCxnSpPr>
      <xdr:spPr>
        <a:xfrm flipH="1">
          <a:off x="11529391" y="1681370"/>
          <a:ext cx="1" cy="38100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xdr:colOff>
      <xdr:row>8</xdr:row>
      <xdr:rowOff>7861</xdr:rowOff>
    </xdr:from>
    <xdr:to>
      <xdr:col>20</xdr:col>
      <xdr:colOff>3</xdr:colOff>
      <xdr:row>9</xdr:row>
      <xdr:rowOff>118696</xdr:rowOff>
    </xdr:to>
    <xdr:cxnSp macro="">
      <xdr:nvCxnSpPr>
        <xdr:cNvPr id="81" name="Straight Arrow Connector 80">
          <a:extLst>
            <a:ext uri="{FF2B5EF4-FFF2-40B4-BE49-F238E27FC236}">
              <a16:creationId xmlns:a16="http://schemas.microsoft.com/office/drawing/2014/main" id="{FC199A5C-2F48-4DD4-AC03-569B757F6ECB}"/>
            </a:ext>
          </a:extLst>
        </xdr:cNvPr>
        <xdr:cNvCxnSpPr/>
      </xdr:nvCxnSpPr>
      <xdr:spPr>
        <a:xfrm flipH="1">
          <a:off x="4323524" y="1389779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xdr:colOff>
      <xdr:row>8</xdr:row>
      <xdr:rowOff>7861</xdr:rowOff>
    </xdr:from>
    <xdr:to>
      <xdr:col>21</xdr:col>
      <xdr:colOff>3</xdr:colOff>
      <xdr:row>9</xdr:row>
      <xdr:rowOff>118696</xdr:rowOff>
    </xdr:to>
    <xdr:cxnSp macro="">
      <xdr:nvCxnSpPr>
        <xdr:cNvPr id="83" name="Straight Arrow Connector 82">
          <a:extLst>
            <a:ext uri="{FF2B5EF4-FFF2-40B4-BE49-F238E27FC236}">
              <a16:creationId xmlns:a16="http://schemas.microsoft.com/office/drawing/2014/main" id="{89168B04-E49B-4C0A-BA4B-9D3DEC250F38}"/>
            </a:ext>
          </a:extLst>
        </xdr:cNvPr>
        <xdr:cNvCxnSpPr/>
      </xdr:nvCxnSpPr>
      <xdr:spPr>
        <a:xfrm flipH="1">
          <a:off x="4787350" y="1389779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8</xdr:row>
      <xdr:rowOff>0</xdr:rowOff>
    </xdr:from>
    <xdr:to>
      <xdr:col>22</xdr:col>
      <xdr:colOff>1</xdr:colOff>
      <xdr:row>10</xdr:row>
      <xdr:rowOff>0</xdr:rowOff>
    </xdr:to>
    <xdr:cxnSp macro="">
      <xdr:nvCxnSpPr>
        <xdr:cNvPr id="84" name="Straight Arrow Connector 83">
          <a:extLst>
            <a:ext uri="{FF2B5EF4-FFF2-40B4-BE49-F238E27FC236}">
              <a16:creationId xmlns:a16="http://schemas.microsoft.com/office/drawing/2014/main" id="{77B62E5D-B1D0-4DCB-AAC0-9FA828D6F9C0}"/>
            </a:ext>
          </a:extLst>
        </xdr:cNvPr>
        <xdr:cNvCxnSpPr/>
      </xdr:nvCxnSpPr>
      <xdr:spPr>
        <a:xfrm flipH="1">
          <a:off x="13368130" y="1681370"/>
          <a:ext cx="1" cy="38100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573570</xdr:colOff>
      <xdr:row>24</xdr:row>
      <xdr:rowOff>145779</xdr:rowOff>
    </xdr:from>
    <xdr:to>
      <xdr:col>10</xdr:col>
      <xdr:colOff>571500</xdr:colOff>
      <xdr:row>27</xdr:row>
      <xdr:rowOff>58443</xdr:rowOff>
    </xdr:to>
    <xdr:pic>
      <xdr:nvPicPr>
        <xdr:cNvPr id="2" name="Picture 1">
          <a:extLst>
            <a:ext uri="{FF2B5EF4-FFF2-40B4-BE49-F238E27FC236}">
              <a16:creationId xmlns:a16="http://schemas.microsoft.com/office/drawing/2014/main" id="{1B843A36-6899-41DA-B844-9A1F7DC6923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1020" t="44820" r="22600" b="17894"/>
        <a:stretch/>
      </xdr:blipFill>
      <xdr:spPr>
        <a:xfrm rot="5400000">
          <a:off x="4607178" y="3170196"/>
          <a:ext cx="484164" cy="3674580"/>
        </a:xfrm>
        <a:prstGeom prst="rect">
          <a:avLst/>
        </a:prstGeom>
        <a:ln w="25400">
          <a:solidFill>
            <a:srgbClr val="FF0000"/>
          </a:solidFill>
        </a:ln>
      </xdr:spPr>
    </xdr:pic>
    <xdr:clientData/>
  </xdr:twoCellAnchor>
  <xdr:twoCellAnchor editAs="oneCell">
    <xdr:from>
      <xdr:col>13</xdr:col>
      <xdr:colOff>312543</xdr:colOff>
      <xdr:row>22</xdr:row>
      <xdr:rowOff>161192</xdr:rowOff>
    </xdr:from>
    <xdr:to>
      <xdr:col>18</xdr:col>
      <xdr:colOff>57149</xdr:colOff>
      <xdr:row>30</xdr:row>
      <xdr:rowOff>144734</xdr:rowOff>
    </xdr:to>
    <xdr:pic>
      <xdr:nvPicPr>
        <xdr:cNvPr id="3" name="Picture 2">
          <a:extLst>
            <a:ext uri="{FF2B5EF4-FFF2-40B4-BE49-F238E27FC236}">
              <a16:creationId xmlns:a16="http://schemas.microsoft.com/office/drawing/2014/main" id="{D38B53F5-CF01-4983-8E7B-A045CEE21EF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3969" b="12605"/>
        <a:stretch/>
      </xdr:blipFill>
      <xdr:spPr>
        <a:xfrm>
          <a:off x="8482062" y="4403480"/>
          <a:ext cx="2646068" cy="1507542"/>
        </a:xfrm>
        <a:prstGeom prst="rect">
          <a:avLst/>
        </a:prstGeom>
        <a:ln w="25400">
          <a:solidFill>
            <a:srgbClr val="FF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369335</xdr:colOff>
      <xdr:row>9</xdr:row>
      <xdr:rowOff>268431</xdr:rowOff>
    </xdr:from>
    <xdr:to>
      <xdr:col>16</xdr:col>
      <xdr:colOff>1056409</xdr:colOff>
      <xdr:row>12</xdr:row>
      <xdr:rowOff>89476</xdr:rowOff>
    </xdr:to>
    <xdr:pic>
      <xdr:nvPicPr>
        <xdr:cNvPr id="2" name="Picture 1">
          <a:extLst>
            <a:ext uri="{FF2B5EF4-FFF2-40B4-BE49-F238E27FC236}">
              <a16:creationId xmlns:a16="http://schemas.microsoft.com/office/drawing/2014/main" id="{22C01D60-49FA-49FE-A9D4-D686F5A8B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36199" y="9845386"/>
          <a:ext cx="1379801" cy="1795317"/>
        </a:xfrm>
        <a:prstGeom prst="rect">
          <a:avLst/>
        </a:prstGeom>
      </xdr:spPr>
    </xdr:pic>
    <xdr:clientData/>
  </xdr:twoCellAnchor>
  <xdr:twoCellAnchor>
    <xdr:from>
      <xdr:col>10</xdr:col>
      <xdr:colOff>466726</xdr:colOff>
      <xdr:row>2</xdr:row>
      <xdr:rowOff>180976</xdr:rowOff>
    </xdr:from>
    <xdr:to>
      <xdr:col>11</xdr:col>
      <xdr:colOff>1</xdr:colOff>
      <xdr:row>3</xdr:row>
      <xdr:rowOff>9526</xdr:rowOff>
    </xdr:to>
    <xdr:sp macro="" textlink="">
      <xdr:nvSpPr>
        <xdr:cNvPr id="3" name="Rectangle 2">
          <a:extLst>
            <a:ext uri="{FF2B5EF4-FFF2-40B4-BE49-F238E27FC236}">
              <a16:creationId xmlns:a16="http://schemas.microsoft.com/office/drawing/2014/main" id="{4070F98D-EB70-4DD0-92D2-EBB195D32D7A}"/>
            </a:ext>
          </a:extLst>
        </xdr:cNvPr>
        <xdr:cNvSpPr/>
      </xdr:nvSpPr>
      <xdr:spPr>
        <a:xfrm>
          <a:off x="7315201" y="1181101"/>
          <a:ext cx="22860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0" cap="none" spc="0">
              <a:ln w="0"/>
              <a:solidFill>
                <a:schemeClr val="tx1"/>
              </a:solidFill>
              <a:effectLst>
                <a:outerShdw blurRad="38100" dist="19050" dir="2700000" algn="tl" rotWithShape="0">
                  <a:schemeClr val="dk1">
                    <a:alpha val="40000"/>
                  </a:schemeClr>
                </a:outerShdw>
              </a:effectLst>
            </a:rPr>
            <a:t>P</a:t>
          </a:r>
        </a:p>
      </xdr:txBody>
    </xdr:sp>
    <xdr:clientData/>
  </xdr:twoCellAnchor>
  <xdr:twoCellAnchor editAs="oneCell">
    <xdr:from>
      <xdr:col>11</xdr:col>
      <xdr:colOff>34249</xdr:colOff>
      <xdr:row>6</xdr:row>
      <xdr:rowOff>427909</xdr:rowOff>
    </xdr:from>
    <xdr:to>
      <xdr:col>17</xdr:col>
      <xdr:colOff>65129</xdr:colOff>
      <xdr:row>6</xdr:row>
      <xdr:rowOff>1259948</xdr:rowOff>
    </xdr:to>
    <xdr:pic>
      <xdr:nvPicPr>
        <xdr:cNvPr id="6" name="Picture 5">
          <a:extLst>
            <a:ext uri="{FF2B5EF4-FFF2-40B4-BE49-F238E27FC236}">
              <a16:creationId xmlns:a16="http://schemas.microsoft.com/office/drawing/2014/main" id="{3664DDFE-6F16-4C77-B394-50B774DD8C3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50520" b="-7500"/>
        <a:stretch/>
      </xdr:blipFill>
      <xdr:spPr>
        <a:xfrm>
          <a:off x="9230204" y="6212182"/>
          <a:ext cx="4568243" cy="832039"/>
        </a:xfrm>
        <a:prstGeom prst="rect">
          <a:avLst/>
        </a:prstGeom>
      </xdr:spPr>
    </xdr:pic>
    <xdr:clientData/>
  </xdr:twoCellAnchor>
  <xdr:twoCellAnchor editAs="oneCell">
    <xdr:from>
      <xdr:col>10</xdr:col>
      <xdr:colOff>516843</xdr:colOff>
      <xdr:row>8</xdr:row>
      <xdr:rowOff>502838</xdr:rowOff>
    </xdr:from>
    <xdr:to>
      <xdr:col>17</xdr:col>
      <xdr:colOff>65129</xdr:colOff>
      <xdr:row>8</xdr:row>
      <xdr:rowOff>1239626</xdr:rowOff>
    </xdr:to>
    <xdr:pic>
      <xdr:nvPicPr>
        <xdr:cNvPr id="7" name="Picture 6">
          <a:extLst>
            <a:ext uri="{FF2B5EF4-FFF2-40B4-BE49-F238E27FC236}">
              <a16:creationId xmlns:a16="http://schemas.microsoft.com/office/drawing/2014/main" id="{6907629C-27CA-4F30-9C19-129761D17C96}"/>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26225"/>
        <a:stretch/>
      </xdr:blipFill>
      <xdr:spPr>
        <a:xfrm>
          <a:off x="9020070" y="8815565"/>
          <a:ext cx="4778377" cy="736788"/>
        </a:xfrm>
        <a:prstGeom prst="rect">
          <a:avLst/>
        </a:prstGeom>
      </xdr:spPr>
    </xdr:pic>
    <xdr:clientData/>
  </xdr:twoCellAnchor>
  <xdr:twoCellAnchor editAs="oneCell">
    <xdr:from>
      <xdr:col>11</xdr:col>
      <xdr:colOff>27755</xdr:colOff>
      <xdr:row>7</xdr:row>
      <xdr:rowOff>418284</xdr:rowOff>
    </xdr:from>
    <xdr:to>
      <xdr:col>17</xdr:col>
      <xdr:colOff>65129</xdr:colOff>
      <xdr:row>7</xdr:row>
      <xdr:rowOff>1211851</xdr:rowOff>
    </xdr:to>
    <xdr:pic>
      <xdr:nvPicPr>
        <xdr:cNvPr id="8" name="Picture 7">
          <a:extLst>
            <a:ext uri="{FF2B5EF4-FFF2-40B4-BE49-F238E27FC236}">
              <a16:creationId xmlns:a16="http://schemas.microsoft.com/office/drawing/2014/main" id="{19F418C5-E438-46D9-A4A3-42BEB5005809}"/>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34227" b="-587"/>
        <a:stretch/>
      </xdr:blipFill>
      <xdr:spPr>
        <a:xfrm>
          <a:off x="9223710" y="7466784"/>
          <a:ext cx="4574737" cy="7935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437463</xdr:colOff>
      <xdr:row>0</xdr:row>
      <xdr:rowOff>221250</xdr:rowOff>
    </xdr:from>
    <xdr:to>
      <xdr:col>25</xdr:col>
      <xdr:colOff>571934</xdr:colOff>
      <xdr:row>28</xdr:row>
      <xdr:rowOff>90888</xdr:rowOff>
    </xdr:to>
    <xdr:pic>
      <xdr:nvPicPr>
        <xdr:cNvPr id="3" name="Picture 2">
          <a:extLst>
            <a:ext uri="{FF2B5EF4-FFF2-40B4-BE49-F238E27FC236}">
              <a16:creationId xmlns:a16="http://schemas.microsoft.com/office/drawing/2014/main" id="{57AA5D0C-6D44-46A1-85FB-5192CAE7F2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87771" y="221250"/>
          <a:ext cx="4391413" cy="5738503"/>
        </a:xfrm>
        <a:prstGeom prst="rect">
          <a:avLst/>
        </a:prstGeom>
        <a:ln w="25400">
          <a:solidFill>
            <a:srgbClr val="FF0000"/>
          </a:solidFill>
        </a:ln>
      </xdr:spPr>
    </xdr:pic>
    <xdr:clientData/>
  </xdr:twoCellAnchor>
  <xdr:twoCellAnchor editAs="oneCell">
    <xdr:from>
      <xdr:col>11</xdr:col>
      <xdr:colOff>146689</xdr:colOff>
      <xdr:row>1</xdr:row>
      <xdr:rowOff>5618</xdr:rowOff>
    </xdr:from>
    <xdr:to>
      <xdr:col>18</xdr:col>
      <xdr:colOff>165502</xdr:colOff>
      <xdr:row>27</xdr:row>
      <xdr:rowOff>164776</xdr:rowOff>
    </xdr:to>
    <xdr:pic>
      <xdr:nvPicPr>
        <xdr:cNvPr id="5" name="Picture 4">
          <a:extLst>
            <a:ext uri="{FF2B5EF4-FFF2-40B4-BE49-F238E27FC236}">
              <a16:creationId xmlns:a16="http://schemas.microsoft.com/office/drawing/2014/main" id="{3B970AD1-9854-4F40-8F4D-E6E8E28C27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40054" y="247406"/>
          <a:ext cx="4275756" cy="5595735"/>
        </a:xfrm>
        <a:prstGeom prst="rect">
          <a:avLst/>
        </a:prstGeom>
        <a:ln w="25400">
          <a:solidFill>
            <a:srgbClr val="FF0000"/>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437463</xdr:colOff>
      <xdr:row>0</xdr:row>
      <xdr:rowOff>221250</xdr:rowOff>
    </xdr:from>
    <xdr:to>
      <xdr:col>25</xdr:col>
      <xdr:colOff>571934</xdr:colOff>
      <xdr:row>28</xdr:row>
      <xdr:rowOff>90888</xdr:rowOff>
    </xdr:to>
    <xdr:pic>
      <xdr:nvPicPr>
        <xdr:cNvPr id="2" name="Picture 1">
          <a:extLst>
            <a:ext uri="{FF2B5EF4-FFF2-40B4-BE49-F238E27FC236}">
              <a16:creationId xmlns:a16="http://schemas.microsoft.com/office/drawing/2014/main" id="{6A7F5044-D2D1-4538-A9E8-AE0BFEC6F5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6563" y="221250"/>
          <a:ext cx="4401671" cy="5737038"/>
        </a:xfrm>
        <a:prstGeom prst="rect">
          <a:avLst/>
        </a:prstGeom>
        <a:ln w="25400">
          <a:solidFill>
            <a:srgbClr val="FF0000"/>
          </a:solidFill>
        </a:ln>
      </xdr:spPr>
    </xdr:pic>
    <xdr:clientData/>
  </xdr:twoCellAnchor>
  <xdr:twoCellAnchor editAs="oneCell">
    <xdr:from>
      <xdr:col>11</xdr:col>
      <xdr:colOff>146689</xdr:colOff>
      <xdr:row>1</xdr:row>
      <xdr:rowOff>5618</xdr:rowOff>
    </xdr:from>
    <xdr:to>
      <xdr:col>18</xdr:col>
      <xdr:colOff>165502</xdr:colOff>
      <xdr:row>27</xdr:row>
      <xdr:rowOff>164776</xdr:rowOff>
    </xdr:to>
    <xdr:pic>
      <xdr:nvPicPr>
        <xdr:cNvPr id="3" name="Picture 2">
          <a:extLst>
            <a:ext uri="{FF2B5EF4-FFF2-40B4-BE49-F238E27FC236}">
              <a16:creationId xmlns:a16="http://schemas.microsoft.com/office/drawing/2014/main" id="{F652E2C5-7BC9-43F1-8862-164FF6AD1C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8589" y="243743"/>
          <a:ext cx="4286013" cy="5597933"/>
        </a:xfrm>
        <a:prstGeom prst="rect">
          <a:avLst/>
        </a:prstGeom>
        <a:ln w="25400">
          <a:solidFill>
            <a:srgbClr val="FF0000"/>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224230</xdr:colOff>
      <xdr:row>5</xdr:row>
      <xdr:rowOff>99391</xdr:rowOff>
    </xdr:from>
    <xdr:to>
      <xdr:col>16</xdr:col>
      <xdr:colOff>122581</xdr:colOff>
      <xdr:row>30</xdr:row>
      <xdr:rowOff>28160</xdr:rowOff>
    </xdr:to>
    <xdr:pic>
      <xdr:nvPicPr>
        <xdr:cNvPr id="3" name="Picture 2">
          <a:extLst>
            <a:ext uri="{FF2B5EF4-FFF2-40B4-BE49-F238E27FC236}">
              <a16:creationId xmlns:a16="http://schemas.microsoft.com/office/drawing/2014/main" id="{D08F414E-8B7A-4EAA-B205-4109F2F37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42534" y="969065"/>
          <a:ext cx="4188743" cy="5453269"/>
        </a:xfrm>
        <a:prstGeom prst="rect">
          <a:avLst/>
        </a:prstGeom>
        <a:ln w="25400">
          <a:solidFill>
            <a:srgbClr val="FF0000"/>
          </a:solid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224230</xdr:colOff>
      <xdr:row>5</xdr:row>
      <xdr:rowOff>99391</xdr:rowOff>
    </xdr:from>
    <xdr:to>
      <xdr:col>16</xdr:col>
      <xdr:colOff>122581</xdr:colOff>
      <xdr:row>30</xdr:row>
      <xdr:rowOff>28160</xdr:rowOff>
    </xdr:to>
    <xdr:pic>
      <xdr:nvPicPr>
        <xdr:cNvPr id="2" name="Picture 1">
          <a:extLst>
            <a:ext uri="{FF2B5EF4-FFF2-40B4-BE49-F238E27FC236}">
              <a16:creationId xmlns:a16="http://schemas.microsoft.com/office/drawing/2014/main" id="{1C566B68-B3E2-405B-A4F6-593EE7F57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35080" y="1204291"/>
          <a:ext cx="4165551" cy="5453269"/>
        </a:xfrm>
        <a:prstGeom prst="rect">
          <a:avLst/>
        </a:prstGeom>
        <a:ln w="25400">
          <a:solidFill>
            <a:srgbClr val="FF0000"/>
          </a:solid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19</xdr:col>
      <xdr:colOff>542192</xdr:colOff>
      <xdr:row>26</xdr:row>
      <xdr:rowOff>0</xdr:rowOff>
    </xdr:from>
    <xdr:to>
      <xdr:col>20</xdr:col>
      <xdr:colOff>116937</xdr:colOff>
      <xdr:row>26</xdr:row>
      <xdr:rowOff>0</xdr:rowOff>
    </xdr:to>
    <xdr:cxnSp macro="">
      <xdr:nvCxnSpPr>
        <xdr:cNvPr id="4" name="Straight Arrow Connector 3">
          <a:extLst>
            <a:ext uri="{FF2B5EF4-FFF2-40B4-BE49-F238E27FC236}">
              <a16:creationId xmlns:a16="http://schemas.microsoft.com/office/drawing/2014/main" id="{820EF3B5-1869-401F-8DC6-1A66377F5E59}"/>
            </a:ext>
          </a:extLst>
        </xdr:cNvPr>
        <xdr:cNvCxnSpPr/>
      </xdr:nvCxnSpPr>
      <xdr:spPr>
        <a:xfrm flipV="1">
          <a:off x="5454660" y="1143000"/>
          <a:ext cx="182724" cy="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26</xdr:row>
      <xdr:rowOff>82260</xdr:rowOff>
    </xdr:from>
    <xdr:to>
      <xdr:col>2</xdr:col>
      <xdr:colOff>0</xdr:colOff>
      <xdr:row>27</xdr:row>
      <xdr:rowOff>0</xdr:rowOff>
    </xdr:to>
    <xdr:cxnSp macro="">
      <xdr:nvCxnSpPr>
        <xdr:cNvPr id="5" name="Straight Arrow Connector 4">
          <a:extLst>
            <a:ext uri="{FF2B5EF4-FFF2-40B4-BE49-F238E27FC236}">
              <a16:creationId xmlns:a16="http://schemas.microsoft.com/office/drawing/2014/main" id="{DDB09BA5-3DD3-49B7-A288-BBB2A810B4B5}"/>
            </a:ext>
          </a:extLst>
        </xdr:cNvPr>
        <xdr:cNvCxnSpPr/>
      </xdr:nvCxnSpPr>
      <xdr:spPr>
        <a:xfrm>
          <a:off x="848591"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26</xdr:row>
      <xdr:rowOff>82260</xdr:rowOff>
    </xdr:from>
    <xdr:to>
      <xdr:col>3</xdr:col>
      <xdr:colOff>0</xdr:colOff>
      <xdr:row>27</xdr:row>
      <xdr:rowOff>0</xdr:rowOff>
    </xdr:to>
    <xdr:cxnSp macro="">
      <xdr:nvCxnSpPr>
        <xdr:cNvPr id="8" name="Straight Arrow Connector 7">
          <a:extLst>
            <a:ext uri="{FF2B5EF4-FFF2-40B4-BE49-F238E27FC236}">
              <a16:creationId xmlns:a16="http://schemas.microsoft.com/office/drawing/2014/main" id="{EEF1FD25-56DE-4E34-AAE6-216682F9B71A}"/>
            </a:ext>
          </a:extLst>
        </xdr:cNvPr>
        <xdr:cNvCxnSpPr/>
      </xdr:nvCxnSpPr>
      <xdr:spPr>
        <a:xfrm>
          <a:off x="848591"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26</xdr:row>
      <xdr:rowOff>82260</xdr:rowOff>
    </xdr:from>
    <xdr:to>
      <xdr:col>4</xdr:col>
      <xdr:colOff>0</xdr:colOff>
      <xdr:row>27</xdr:row>
      <xdr:rowOff>0</xdr:rowOff>
    </xdr:to>
    <xdr:cxnSp macro="">
      <xdr:nvCxnSpPr>
        <xdr:cNvPr id="9" name="Straight Arrow Connector 8">
          <a:extLst>
            <a:ext uri="{FF2B5EF4-FFF2-40B4-BE49-F238E27FC236}">
              <a16:creationId xmlns:a16="http://schemas.microsoft.com/office/drawing/2014/main" id="{EFC5DC81-3870-44DD-905D-C84D7AAA85E1}"/>
            </a:ext>
          </a:extLst>
        </xdr:cNvPr>
        <xdr:cNvCxnSpPr/>
      </xdr:nvCxnSpPr>
      <xdr:spPr>
        <a:xfrm>
          <a:off x="848591"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26</xdr:row>
      <xdr:rowOff>82260</xdr:rowOff>
    </xdr:from>
    <xdr:to>
      <xdr:col>6</xdr:col>
      <xdr:colOff>0</xdr:colOff>
      <xdr:row>27</xdr:row>
      <xdr:rowOff>0</xdr:rowOff>
    </xdr:to>
    <xdr:cxnSp macro="">
      <xdr:nvCxnSpPr>
        <xdr:cNvPr id="10" name="Straight Arrow Connector 9">
          <a:extLst>
            <a:ext uri="{FF2B5EF4-FFF2-40B4-BE49-F238E27FC236}">
              <a16:creationId xmlns:a16="http://schemas.microsoft.com/office/drawing/2014/main" id="{BCB84B46-F84C-428E-B032-BC986E41F4A4}"/>
            </a:ext>
          </a:extLst>
        </xdr:cNvPr>
        <xdr:cNvCxnSpPr/>
      </xdr:nvCxnSpPr>
      <xdr:spPr>
        <a:xfrm>
          <a:off x="848591"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26</xdr:row>
      <xdr:rowOff>82260</xdr:rowOff>
    </xdr:from>
    <xdr:to>
      <xdr:col>8</xdr:col>
      <xdr:colOff>0</xdr:colOff>
      <xdr:row>27</xdr:row>
      <xdr:rowOff>0</xdr:rowOff>
    </xdr:to>
    <xdr:cxnSp macro="">
      <xdr:nvCxnSpPr>
        <xdr:cNvPr id="11" name="Straight Arrow Connector 10">
          <a:extLst>
            <a:ext uri="{FF2B5EF4-FFF2-40B4-BE49-F238E27FC236}">
              <a16:creationId xmlns:a16="http://schemas.microsoft.com/office/drawing/2014/main" id="{8CF89C42-DC91-4AD5-A1F8-0E9D7EF4C07B}"/>
            </a:ext>
          </a:extLst>
        </xdr:cNvPr>
        <xdr:cNvCxnSpPr/>
      </xdr:nvCxnSpPr>
      <xdr:spPr>
        <a:xfrm>
          <a:off x="848591"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82260</xdr:rowOff>
    </xdr:from>
    <xdr:to>
      <xdr:col>10</xdr:col>
      <xdr:colOff>0</xdr:colOff>
      <xdr:row>27</xdr:row>
      <xdr:rowOff>0</xdr:rowOff>
    </xdr:to>
    <xdr:cxnSp macro="">
      <xdr:nvCxnSpPr>
        <xdr:cNvPr id="12" name="Straight Arrow Connector 11">
          <a:extLst>
            <a:ext uri="{FF2B5EF4-FFF2-40B4-BE49-F238E27FC236}">
              <a16:creationId xmlns:a16="http://schemas.microsoft.com/office/drawing/2014/main" id="{681AB8C8-9153-4532-85BC-BA2C02E55420}"/>
            </a:ext>
          </a:extLst>
        </xdr:cNvPr>
        <xdr:cNvCxnSpPr/>
      </xdr:nvCxnSpPr>
      <xdr:spPr>
        <a:xfrm>
          <a:off x="848591"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26</xdr:row>
      <xdr:rowOff>82260</xdr:rowOff>
    </xdr:from>
    <xdr:to>
      <xdr:col>12</xdr:col>
      <xdr:colOff>0</xdr:colOff>
      <xdr:row>27</xdr:row>
      <xdr:rowOff>0</xdr:rowOff>
    </xdr:to>
    <xdr:cxnSp macro="">
      <xdr:nvCxnSpPr>
        <xdr:cNvPr id="13" name="Straight Arrow Connector 12">
          <a:extLst>
            <a:ext uri="{FF2B5EF4-FFF2-40B4-BE49-F238E27FC236}">
              <a16:creationId xmlns:a16="http://schemas.microsoft.com/office/drawing/2014/main" id="{EB630E30-10B8-403E-AAAD-A59F31464302}"/>
            </a:ext>
          </a:extLst>
        </xdr:cNvPr>
        <xdr:cNvCxnSpPr/>
      </xdr:nvCxnSpPr>
      <xdr:spPr>
        <a:xfrm>
          <a:off x="848591"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26</xdr:row>
      <xdr:rowOff>82260</xdr:rowOff>
    </xdr:from>
    <xdr:to>
      <xdr:col>14</xdr:col>
      <xdr:colOff>0</xdr:colOff>
      <xdr:row>27</xdr:row>
      <xdr:rowOff>0</xdr:rowOff>
    </xdr:to>
    <xdr:cxnSp macro="">
      <xdr:nvCxnSpPr>
        <xdr:cNvPr id="14" name="Straight Arrow Connector 13">
          <a:extLst>
            <a:ext uri="{FF2B5EF4-FFF2-40B4-BE49-F238E27FC236}">
              <a16:creationId xmlns:a16="http://schemas.microsoft.com/office/drawing/2014/main" id="{49B81DEE-8F4A-4F88-9606-2496D0EE8FDF}"/>
            </a:ext>
          </a:extLst>
        </xdr:cNvPr>
        <xdr:cNvCxnSpPr/>
      </xdr:nvCxnSpPr>
      <xdr:spPr>
        <a:xfrm>
          <a:off x="848591"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26</xdr:row>
      <xdr:rowOff>82260</xdr:rowOff>
    </xdr:from>
    <xdr:to>
      <xdr:col>16</xdr:col>
      <xdr:colOff>0</xdr:colOff>
      <xdr:row>27</xdr:row>
      <xdr:rowOff>0</xdr:rowOff>
    </xdr:to>
    <xdr:cxnSp macro="">
      <xdr:nvCxnSpPr>
        <xdr:cNvPr id="15" name="Straight Arrow Connector 14">
          <a:extLst>
            <a:ext uri="{FF2B5EF4-FFF2-40B4-BE49-F238E27FC236}">
              <a16:creationId xmlns:a16="http://schemas.microsoft.com/office/drawing/2014/main" id="{1A2D01E6-3DD7-4B44-83EF-56512B7996CE}"/>
            </a:ext>
          </a:extLst>
        </xdr:cNvPr>
        <xdr:cNvCxnSpPr/>
      </xdr:nvCxnSpPr>
      <xdr:spPr>
        <a:xfrm>
          <a:off x="848591"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26</xdr:row>
      <xdr:rowOff>82260</xdr:rowOff>
    </xdr:from>
    <xdr:to>
      <xdr:col>18</xdr:col>
      <xdr:colOff>0</xdr:colOff>
      <xdr:row>27</xdr:row>
      <xdr:rowOff>0</xdr:rowOff>
    </xdr:to>
    <xdr:cxnSp macro="">
      <xdr:nvCxnSpPr>
        <xdr:cNvPr id="16" name="Straight Arrow Connector 15">
          <a:extLst>
            <a:ext uri="{FF2B5EF4-FFF2-40B4-BE49-F238E27FC236}">
              <a16:creationId xmlns:a16="http://schemas.microsoft.com/office/drawing/2014/main" id="{661A467F-38A5-478E-B665-FA2898A9820F}"/>
            </a:ext>
          </a:extLst>
        </xdr:cNvPr>
        <xdr:cNvCxnSpPr/>
      </xdr:nvCxnSpPr>
      <xdr:spPr>
        <a:xfrm>
          <a:off x="848591"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26</xdr:row>
      <xdr:rowOff>82260</xdr:rowOff>
    </xdr:from>
    <xdr:to>
      <xdr:col>6</xdr:col>
      <xdr:colOff>0</xdr:colOff>
      <xdr:row>27</xdr:row>
      <xdr:rowOff>0</xdr:rowOff>
    </xdr:to>
    <xdr:cxnSp macro="">
      <xdr:nvCxnSpPr>
        <xdr:cNvPr id="17" name="Straight Arrow Connector 16">
          <a:extLst>
            <a:ext uri="{FF2B5EF4-FFF2-40B4-BE49-F238E27FC236}">
              <a16:creationId xmlns:a16="http://schemas.microsoft.com/office/drawing/2014/main" id="{1079DDAC-DFCE-4767-B0B1-ABD01E06C16A}"/>
            </a:ext>
          </a:extLst>
        </xdr:cNvPr>
        <xdr:cNvCxnSpPr/>
      </xdr:nvCxnSpPr>
      <xdr:spPr>
        <a:xfrm>
          <a:off x="1324841"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26</xdr:row>
      <xdr:rowOff>82260</xdr:rowOff>
    </xdr:from>
    <xdr:to>
      <xdr:col>5</xdr:col>
      <xdr:colOff>0</xdr:colOff>
      <xdr:row>27</xdr:row>
      <xdr:rowOff>0</xdr:rowOff>
    </xdr:to>
    <xdr:cxnSp macro="">
      <xdr:nvCxnSpPr>
        <xdr:cNvPr id="18" name="Straight Arrow Connector 17">
          <a:extLst>
            <a:ext uri="{FF2B5EF4-FFF2-40B4-BE49-F238E27FC236}">
              <a16:creationId xmlns:a16="http://schemas.microsoft.com/office/drawing/2014/main" id="{747937AC-7E46-4FE8-8566-47852801C5E0}"/>
            </a:ext>
          </a:extLst>
        </xdr:cNvPr>
        <xdr:cNvCxnSpPr/>
      </xdr:nvCxnSpPr>
      <xdr:spPr>
        <a:xfrm>
          <a:off x="1562966"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26</xdr:row>
      <xdr:rowOff>82260</xdr:rowOff>
    </xdr:from>
    <xdr:to>
      <xdr:col>7</xdr:col>
      <xdr:colOff>0</xdr:colOff>
      <xdr:row>27</xdr:row>
      <xdr:rowOff>0</xdr:rowOff>
    </xdr:to>
    <xdr:cxnSp macro="">
      <xdr:nvCxnSpPr>
        <xdr:cNvPr id="19" name="Straight Arrow Connector 18">
          <a:extLst>
            <a:ext uri="{FF2B5EF4-FFF2-40B4-BE49-F238E27FC236}">
              <a16:creationId xmlns:a16="http://schemas.microsoft.com/office/drawing/2014/main" id="{7D559D86-8775-4E1A-B9AF-CB2E96E10E41}"/>
            </a:ext>
          </a:extLst>
        </xdr:cNvPr>
        <xdr:cNvCxnSpPr/>
      </xdr:nvCxnSpPr>
      <xdr:spPr>
        <a:xfrm>
          <a:off x="1562966"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26</xdr:row>
      <xdr:rowOff>82260</xdr:rowOff>
    </xdr:from>
    <xdr:to>
      <xdr:col>9</xdr:col>
      <xdr:colOff>0</xdr:colOff>
      <xdr:row>27</xdr:row>
      <xdr:rowOff>0</xdr:rowOff>
    </xdr:to>
    <xdr:cxnSp macro="">
      <xdr:nvCxnSpPr>
        <xdr:cNvPr id="20" name="Straight Arrow Connector 19">
          <a:extLst>
            <a:ext uri="{FF2B5EF4-FFF2-40B4-BE49-F238E27FC236}">
              <a16:creationId xmlns:a16="http://schemas.microsoft.com/office/drawing/2014/main" id="{7EDE5E6C-5747-4A5A-9FB7-283D82AB10B4}"/>
            </a:ext>
          </a:extLst>
        </xdr:cNvPr>
        <xdr:cNvCxnSpPr/>
      </xdr:nvCxnSpPr>
      <xdr:spPr>
        <a:xfrm>
          <a:off x="1562966"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26</xdr:row>
      <xdr:rowOff>82260</xdr:rowOff>
    </xdr:from>
    <xdr:to>
      <xdr:col>11</xdr:col>
      <xdr:colOff>0</xdr:colOff>
      <xdr:row>27</xdr:row>
      <xdr:rowOff>0</xdr:rowOff>
    </xdr:to>
    <xdr:cxnSp macro="">
      <xdr:nvCxnSpPr>
        <xdr:cNvPr id="21" name="Straight Arrow Connector 20">
          <a:extLst>
            <a:ext uri="{FF2B5EF4-FFF2-40B4-BE49-F238E27FC236}">
              <a16:creationId xmlns:a16="http://schemas.microsoft.com/office/drawing/2014/main" id="{661C3018-CD99-4646-BAE9-64C967AD1C8A}"/>
            </a:ext>
          </a:extLst>
        </xdr:cNvPr>
        <xdr:cNvCxnSpPr/>
      </xdr:nvCxnSpPr>
      <xdr:spPr>
        <a:xfrm>
          <a:off x="1562966"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26</xdr:row>
      <xdr:rowOff>82260</xdr:rowOff>
    </xdr:from>
    <xdr:to>
      <xdr:col>13</xdr:col>
      <xdr:colOff>0</xdr:colOff>
      <xdr:row>27</xdr:row>
      <xdr:rowOff>0</xdr:rowOff>
    </xdr:to>
    <xdr:cxnSp macro="">
      <xdr:nvCxnSpPr>
        <xdr:cNvPr id="22" name="Straight Arrow Connector 21">
          <a:extLst>
            <a:ext uri="{FF2B5EF4-FFF2-40B4-BE49-F238E27FC236}">
              <a16:creationId xmlns:a16="http://schemas.microsoft.com/office/drawing/2014/main" id="{962F8768-E19D-4DD6-8A35-E46CDD18F54E}"/>
            </a:ext>
          </a:extLst>
        </xdr:cNvPr>
        <xdr:cNvCxnSpPr/>
      </xdr:nvCxnSpPr>
      <xdr:spPr>
        <a:xfrm>
          <a:off x="1562966"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82260</xdr:rowOff>
    </xdr:from>
    <xdr:to>
      <xdr:col>15</xdr:col>
      <xdr:colOff>0</xdr:colOff>
      <xdr:row>27</xdr:row>
      <xdr:rowOff>0</xdr:rowOff>
    </xdr:to>
    <xdr:cxnSp macro="">
      <xdr:nvCxnSpPr>
        <xdr:cNvPr id="23" name="Straight Arrow Connector 22">
          <a:extLst>
            <a:ext uri="{FF2B5EF4-FFF2-40B4-BE49-F238E27FC236}">
              <a16:creationId xmlns:a16="http://schemas.microsoft.com/office/drawing/2014/main" id="{1FA09BB5-8A1E-4983-A566-DB7D120F0A88}"/>
            </a:ext>
          </a:extLst>
        </xdr:cNvPr>
        <xdr:cNvCxnSpPr/>
      </xdr:nvCxnSpPr>
      <xdr:spPr>
        <a:xfrm>
          <a:off x="1562966"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26</xdr:row>
      <xdr:rowOff>82260</xdr:rowOff>
    </xdr:from>
    <xdr:to>
      <xdr:col>17</xdr:col>
      <xdr:colOff>0</xdr:colOff>
      <xdr:row>27</xdr:row>
      <xdr:rowOff>0</xdr:rowOff>
    </xdr:to>
    <xdr:cxnSp macro="">
      <xdr:nvCxnSpPr>
        <xdr:cNvPr id="24" name="Straight Arrow Connector 23">
          <a:extLst>
            <a:ext uri="{FF2B5EF4-FFF2-40B4-BE49-F238E27FC236}">
              <a16:creationId xmlns:a16="http://schemas.microsoft.com/office/drawing/2014/main" id="{BAA8172C-08A7-498E-AF19-01AA332FA161}"/>
            </a:ext>
          </a:extLst>
        </xdr:cNvPr>
        <xdr:cNvCxnSpPr/>
      </xdr:nvCxnSpPr>
      <xdr:spPr>
        <a:xfrm>
          <a:off x="1562966"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26</xdr:row>
      <xdr:rowOff>82260</xdr:rowOff>
    </xdr:from>
    <xdr:to>
      <xdr:col>19</xdr:col>
      <xdr:colOff>0</xdr:colOff>
      <xdr:row>27</xdr:row>
      <xdr:rowOff>0</xdr:rowOff>
    </xdr:to>
    <xdr:cxnSp macro="">
      <xdr:nvCxnSpPr>
        <xdr:cNvPr id="25" name="Straight Arrow Connector 24">
          <a:extLst>
            <a:ext uri="{FF2B5EF4-FFF2-40B4-BE49-F238E27FC236}">
              <a16:creationId xmlns:a16="http://schemas.microsoft.com/office/drawing/2014/main" id="{2A6E6516-49B9-4763-8D52-2794F1B85A9F}"/>
            </a:ext>
          </a:extLst>
        </xdr:cNvPr>
        <xdr:cNvCxnSpPr/>
      </xdr:nvCxnSpPr>
      <xdr:spPr>
        <a:xfrm>
          <a:off x="1562966" y="1225260"/>
          <a:ext cx="0"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23</xdr:row>
      <xdr:rowOff>0</xdr:rowOff>
    </xdr:from>
    <xdr:to>
      <xdr:col>19</xdr:col>
      <xdr:colOff>1</xdr:colOff>
      <xdr:row>23</xdr:row>
      <xdr:rowOff>108240</xdr:rowOff>
    </xdr:to>
    <xdr:cxnSp macro="">
      <xdr:nvCxnSpPr>
        <xdr:cNvPr id="26" name="Straight Arrow Connector 25">
          <a:extLst>
            <a:ext uri="{FF2B5EF4-FFF2-40B4-BE49-F238E27FC236}">
              <a16:creationId xmlns:a16="http://schemas.microsoft.com/office/drawing/2014/main" id="{D631D791-5E2B-4F6F-B6FF-C8EB0E3DCB51}"/>
            </a:ext>
          </a:extLst>
        </xdr:cNvPr>
        <xdr:cNvCxnSpPr/>
      </xdr:nvCxnSpPr>
      <xdr:spPr>
        <a:xfrm flipH="1" flipV="1">
          <a:off x="8965406" y="678656"/>
          <a:ext cx="1" cy="10824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xdr:colOff>
      <xdr:row>39</xdr:row>
      <xdr:rowOff>87924</xdr:rowOff>
    </xdr:from>
    <xdr:to>
      <xdr:col>2</xdr:col>
      <xdr:colOff>3</xdr:colOff>
      <xdr:row>42</xdr:row>
      <xdr:rowOff>55884</xdr:rowOff>
    </xdr:to>
    <xdr:cxnSp macro="">
      <xdr:nvCxnSpPr>
        <xdr:cNvPr id="28" name="Straight Arrow Connector 27">
          <a:extLst>
            <a:ext uri="{FF2B5EF4-FFF2-40B4-BE49-F238E27FC236}">
              <a16:creationId xmlns:a16="http://schemas.microsoft.com/office/drawing/2014/main" id="{C9DBC8D6-7435-48A2-A6E8-EB374B7BBEEF}"/>
            </a:ext>
          </a:extLst>
        </xdr:cNvPr>
        <xdr:cNvCxnSpPr/>
      </xdr:nvCxnSpPr>
      <xdr:spPr>
        <a:xfrm flipH="1" flipV="1">
          <a:off x="1077060" y="7590693"/>
          <a:ext cx="1" cy="53946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xdr:colOff>
      <xdr:row>43</xdr:row>
      <xdr:rowOff>22515</xdr:rowOff>
    </xdr:from>
    <xdr:to>
      <xdr:col>1</xdr:col>
      <xdr:colOff>3</xdr:colOff>
      <xdr:row>44</xdr:row>
      <xdr:rowOff>133350</xdr:rowOff>
    </xdr:to>
    <xdr:cxnSp macro="">
      <xdr:nvCxnSpPr>
        <xdr:cNvPr id="29" name="Straight Arrow Connector 28">
          <a:extLst>
            <a:ext uri="{FF2B5EF4-FFF2-40B4-BE49-F238E27FC236}">
              <a16:creationId xmlns:a16="http://schemas.microsoft.com/office/drawing/2014/main" id="{EF25DFA8-86DB-44C0-AE03-65C88340C2E4}"/>
            </a:ext>
          </a:extLst>
        </xdr:cNvPr>
        <xdr:cNvCxnSpPr/>
      </xdr:nvCxnSpPr>
      <xdr:spPr>
        <a:xfrm flipH="1">
          <a:off x="609602" y="1803690"/>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xdr:colOff>
      <xdr:row>39</xdr:row>
      <xdr:rowOff>87924</xdr:rowOff>
    </xdr:from>
    <xdr:to>
      <xdr:col>3</xdr:col>
      <xdr:colOff>2</xdr:colOff>
      <xdr:row>42</xdr:row>
      <xdr:rowOff>59350</xdr:rowOff>
    </xdr:to>
    <xdr:cxnSp macro="">
      <xdr:nvCxnSpPr>
        <xdr:cNvPr id="30" name="Straight Arrow Connector 29">
          <a:extLst>
            <a:ext uri="{FF2B5EF4-FFF2-40B4-BE49-F238E27FC236}">
              <a16:creationId xmlns:a16="http://schemas.microsoft.com/office/drawing/2014/main" id="{C4F9F8E0-A87A-45C9-8CFB-005FDC8B688E}"/>
            </a:ext>
          </a:extLst>
        </xdr:cNvPr>
        <xdr:cNvCxnSpPr/>
      </xdr:nvCxnSpPr>
      <xdr:spPr>
        <a:xfrm flipV="1">
          <a:off x="1545983" y="7590693"/>
          <a:ext cx="0" cy="542926"/>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xdr:colOff>
      <xdr:row>39</xdr:row>
      <xdr:rowOff>87924</xdr:rowOff>
    </xdr:from>
    <xdr:to>
      <xdr:col>4</xdr:col>
      <xdr:colOff>2</xdr:colOff>
      <xdr:row>42</xdr:row>
      <xdr:rowOff>55884</xdr:rowOff>
    </xdr:to>
    <xdr:cxnSp macro="">
      <xdr:nvCxnSpPr>
        <xdr:cNvPr id="31" name="Straight Arrow Connector 30">
          <a:extLst>
            <a:ext uri="{FF2B5EF4-FFF2-40B4-BE49-F238E27FC236}">
              <a16:creationId xmlns:a16="http://schemas.microsoft.com/office/drawing/2014/main" id="{1082B921-5D8B-4060-9644-FB805C203488}"/>
            </a:ext>
          </a:extLst>
        </xdr:cNvPr>
        <xdr:cNvCxnSpPr/>
      </xdr:nvCxnSpPr>
      <xdr:spPr>
        <a:xfrm flipV="1">
          <a:off x="2014906" y="7590693"/>
          <a:ext cx="0" cy="53946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xdr:colOff>
      <xdr:row>39</xdr:row>
      <xdr:rowOff>87924</xdr:rowOff>
    </xdr:from>
    <xdr:to>
      <xdr:col>5</xdr:col>
      <xdr:colOff>3</xdr:colOff>
      <xdr:row>42</xdr:row>
      <xdr:rowOff>55884</xdr:rowOff>
    </xdr:to>
    <xdr:cxnSp macro="">
      <xdr:nvCxnSpPr>
        <xdr:cNvPr id="36" name="Straight Arrow Connector 35">
          <a:extLst>
            <a:ext uri="{FF2B5EF4-FFF2-40B4-BE49-F238E27FC236}">
              <a16:creationId xmlns:a16="http://schemas.microsoft.com/office/drawing/2014/main" id="{E96401D2-985B-4273-942D-37D01BA01B1A}"/>
            </a:ext>
          </a:extLst>
        </xdr:cNvPr>
        <xdr:cNvCxnSpPr/>
      </xdr:nvCxnSpPr>
      <xdr:spPr>
        <a:xfrm flipH="1" flipV="1">
          <a:off x="2483829" y="7590693"/>
          <a:ext cx="1" cy="53946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xdr:colOff>
      <xdr:row>39</xdr:row>
      <xdr:rowOff>87924</xdr:rowOff>
    </xdr:from>
    <xdr:to>
      <xdr:col>9</xdr:col>
      <xdr:colOff>2</xdr:colOff>
      <xdr:row>42</xdr:row>
      <xdr:rowOff>59350</xdr:rowOff>
    </xdr:to>
    <xdr:cxnSp macro="">
      <xdr:nvCxnSpPr>
        <xdr:cNvPr id="39" name="Straight Arrow Connector 38">
          <a:extLst>
            <a:ext uri="{FF2B5EF4-FFF2-40B4-BE49-F238E27FC236}">
              <a16:creationId xmlns:a16="http://schemas.microsoft.com/office/drawing/2014/main" id="{CB2B2999-5D0B-4529-B181-A5A8B5FE74D4}"/>
            </a:ext>
          </a:extLst>
        </xdr:cNvPr>
        <xdr:cNvCxnSpPr/>
      </xdr:nvCxnSpPr>
      <xdr:spPr>
        <a:xfrm flipV="1">
          <a:off x="4359521" y="7590693"/>
          <a:ext cx="0" cy="542926"/>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xdr:colOff>
      <xdr:row>39</xdr:row>
      <xdr:rowOff>87924</xdr:rowOff>
    </xdr:from>
    <xdr:to>
      <xdr:col>6</xdr:col>
      <xdr:colOff>3</xdr:colOff>
      <xdr:row>42</xdr:row>
      <xdr:rowOff>55884</xdr:rowOff>
    </xdr:to>
    <xdr:cxnSp macro="">
      <xdr:nvCxnSpPr>
        <xdr:cNvPr id="41" name="Straight Arrow Connector 40">
          <a:extLst>
            <a:ext uri="{FF2B5EF4-FFF2-40B4-BE49-F238E27FC236}">
              <a16:creationId xmlns:a16="http://schemas.microsoft.com/office/drawing/2014/main" id="{4A3E93E7-C959-48FB-9977-AC1663D2BEFA}"/>
            </a:ext>
          </a:extLst>
        </xdr:cNvPr>
        <xdr:cNvCxnSpPr/>
      </xdr:nvCxnSpPr>
      <xdr:spPr>
        <a:xfrm flipH="1" flipV="1">
          <a:off x="2952752" y="7590693"/>
          <a:ext cx="1" cy="53946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xdr:colOff>
      <xdr:row>39</xdr:row>
      <xdr:rowOff>87924</xdr:rowOff>
    </xdr:from>
    <xdr:to>
      <xdr:col>7</xdr:col>
      <xdr:colOff>2</xdr:colOff>
      <xdr:row>42</xdr:row>
      <xdr:rowOff>59350</xdr:rowOff>
    </xdr:to>
    <xdr:cxnSp macro="">
      <xdr:nvCxnSpPr>
        <xdr:cNvPr id="42" name="Straight Arrow Connector 41">
          <a:extLst>
            <a:ext uri="{FF2B5EF4-FFF2-40B4-BE49-F238E27FC236}">
              <a16:creationId xmlns:a16="http://schemas.microsoft.com/office/drawing/2014/main" id="{0DF1493A-937D-420C-9A4F-2B401B91053A}"/>
            </a:ext>
          </a:extLst>
        </xdr:cNvPr>
        <xdr:cNvCxnSpPr/>
      </xdr:nvCxnSpPr>
      <xdr:spPr>
        <a:xfrm flipV="1">
          <a:off x="3421675" y="7590693"/>
          <a:ext cx="0" cy="542926"/>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xdr:colOff>
      <xdr:row>39</xdr:row>
      <xdr:rowOff>87924</xdr:rowOff>
    </xdr:from>
    <xdr:to>
      <xdr:col>8</xdr:col>
      <xdr:colOff>2</xdr:colOff>
      <xdr:row>42</xdr:row>
      <xdr:rowOff>55884</xdr:rowOff>
    </xdr:to>
    <xdr:cxnSp macro="">
      <xdr:nvCxnSpPr>
        <xdr:cNvPr id="43" name="Straight Arrow Connector 42">
          <a:extLst>
            <a:ext uri="{FF2B5EF4-FFF2-40B4-BE49-F238E27FC236}">
              <a16:creationId xmlns:a16="http://schemas.microsoft.com/office/drawing/2014/main" id="{4F75B3E3-672C-4264-B4BF-E306D16A3A02}"/>
            </a:ext>
          </a:extLst>
        </xdr:cNvPr>
        <xdr:cNvCxnSpPr/>
      </xdr:nvCxnSpPr>
      <xdr:spPr>
        <a:xfrm flipV="1">
          <a:off x="3890598" y="7590693"/>
          <a:ext cx="0" cy="53946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xdr:colOff>
      <xdr:row>39</xdr:row>
      <xdr:rowOff>87924</xdr:rowOff>
    </xdr:from>
    <xdr:to>
      <xdr:col>10</xdr:col>
      <xdr:colOff>3</xdr:colOff>
      <xdr:row>42</xdr:row>
      <xdr:rowOff>55884</xdr:rowOff>
    </xdr:to>
    <xdr:cxnSp macro="">
      <xdr:nvCxnSpPr>
        <xdr:cNvPr id="44" name="Straight Arrow Connector 43">
          <a:extLst>
            <a:ext uri="{FF2B5EF4-FFF2-40B4-BE49-F238E27FC236}">
              <a16:creationId xmlns:a16="http://schemas.microsoft.com/office/drawing/2014/main" id="{B2056385-E21F-43C0-9B6F-D6D380BC4385}"/>
            </a:ext>
          </a:extLst>
        </xdr:cNvPr>
        <xdr:cNvCxnSpPr/>
      </xdr:nvCxnSpPr>
      <xdr:spPr>
        <a:xfrm flipH="1" flipV="1">
          <a:off x="4828444" y="7590693"/>
          <a:ext cx="1" cy="53946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xdr:colOff>
      <xdr:row>39</xdr:row>
      <xdr:rowOff>87924</xdr:rowOff>
    </xdr:from>
    <xdr:to>
      <xdr:col>11</xdr:col>
      <xdr:colOff>2</xdr:colOff>
      <xdr:row>42</xdr:row>
      <xdr:rowOff>59350</xdr:rowOff>
    </xdr:to>
    <xdr:cxnSp macro="">
      <xdr:nvCxnSpPr>
        <xdr:cNvPr id="45" name="Straight Arrow Connector 44">
          <a:extLst>
            <a:ext uri="{FF2B5EF4-FFF2-40B4-BE49-F238E27FC236}">
              <a16:creationId xmlns:a16="http://schemas.microsoft.com/office/drawing/2014/main" id="{C8414692-08D7-4B10-97C1-C307FB3D218B}"/>
            </a:ext>
          </a:extLst>
        </xdr:cNvPr>
        <xdr:cNvCxnSpPr/>
      </xdr:nvCxnSpPr>
      <xdr:spPr>
        <a:xfrm flipV="1">
          <a:off x="5297367" y="7590693"/>
          <a:ext cx="0" cy="542926"/>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424966</xdr:colOff>
      <xdr:row>43</xdr:row>
      <xdr:rowOff>0</xdr:rowOff>
    </xdr:from>
    <xdr:to>
      <xdr:col>1</xdr:col>
      <xdr:colOff>424966</xdr:colOff>
      <xdr:row>43</xdr:row>
      <xdr:rowOff>0</xdr:rowOff>
    </xdr:to>
    <xdr:cxnSp macro="">
      <xdr:nvCxnSpPr>
        <xdr:cNvPr id="46" name="Straight Arrow Connector 45">
          <a:extLst>
            <a:ext uri="{FF2B5EF4-FFF2-40B4-BE49-F238E27FC236}">
              <a16:creationId xmlns:a16="http://schemas.microsoft.com/office/drawing/2014/main" id="{98CB166F-1AD0-4DC6-A3D5-2B856D46D459}"/>
            </a:ext>
          </a:extLst>
        </xdr:cNvPr>
        <xdr:cNvCxnSpPr/>
      </xdr:nvCxnSpPr>
      <xdr:spPr>
        <a:xfrm flipH="1">
          <a:off x="424966" y="8264769"/>
          <a:ext cx="608135" cy="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xdr:colOff>
      <xdr:row>53</xdr:row>
      <xdr:rowOff>87924</xdr:rowOff>
    </xdr:from>
    <xdr:to>
      <xdr:col>2</xdr:col>
      <xdr:colOff>3</xdr:colOff>
      <xdr:row>56</xdr:row>
      <xdr:rowOff>55884</xdr:rowOff>
    </xdr:to>
    <xdr:cxnSp macro="">
      <xdr:nvCxnSpPr>
        <xdr:cNvPr id="35" name="Straight Arrow Connector 34">
          <a:extLst>
            <a:ext uri="{FF2B5EF4-FFF2-40B4-BE49-F238E27FC236}">
              <a16:creationId xmlns:a16="http://schemas.microsoft.com/office/drawing/2014/main" id="{37F1A3B2-65BE-4221-A9C6-DD35D3D425F8}"/>
            </a:ext>
          </a:extLst>
        </xdr:cNvPr>
        <xdr:cNvCxnSpPr/>
      </xdr:nvCxnSpPr>
      <xdr:spPr>
        <a:xfrm flipH="1" flipV="1">
          <a:off x="1077060" y="7590693"/>
          <a:ext cx="1" cy="53946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xdr:colOff>
      <xdr:row>57</xdr:row>
      <xdr:rowOff>22515</xdr:rowOff>
    </xdr:from>
    <xdr:to>
      <xdr:col>1</xdr:col>
      <xdr:colOff>3</xdr:colOff>
      <xdr:row>58</xdr:row>
      <xdr:rowOff>133350</xdr:rowOff>
    </xdr:to>
    <xdr:cxnSp macro="">
      <xdr:nvCxnSpPr>
        <xdr:cNvPr id="37" name="Straight Arrow Connector 36">
          <a:extLst>
            <a:ext uri="{FF2B5EF4-FFF2-40B4-BE49-F238E27FC236}">
              <a16:creationId xmlns:a16="http://schemas.microsoft.com/office/drawing/2014/main" id="{02A5E278-0C13-4C9D-B871-D72F6477AE67}"/>
            </a:ext>
          </a:extLst>
        </xdr:cNvPr>
        <xdr:cNvCxnSpPr/>
      </xdr:nvCxnSpPr>
      <xdr:spPr>
        <a:xfrm flipH="1">
          <a:off x="608137" y="8287284"/>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xdr:colOff>
      <xdr:row>53</xdr:row>
      <xdr:rowOff>87924</xdr:rowOff>
    </xdr:from>
    <xdr:to>
      <xdr:col>3</xdr:col>
      <xdr:colOff>2</xdr:colOff>
      <xdr:row>56</xdr:row>
      <xdr:rowOff>59350</xdr:rowOff>
    </xdr:to>
    <xdr:cxnSp macro="">
      <xdr:nvCxnSpPr>
        <xdr:cNvPr id="38" name="Straight Arrow Connector 37">
          <a:extLst>
            <a:ext uri="{FF2B5EF4-FFF2-40B4-BE49-F238E27FC236}">
              <a16:creationId xmlns:a16="http://schemas.microsoft.com/office/drawing/2014/main" id="{1CC59E35-664C-4D16-9EEE-3A2A0D93F0C3}"/>
            </a:ext>
          </a:extLst>
        </xdr:cNvPr>
        <xdr:cNvCxnSpPr/>
      </xdr:nvCxnSpPr>
      <xdr:spPr>
        <a:xfrm flipV="1">
          <a:off x="1545983" y="7590693"/>
          <a:ext cx="0" cy="542926"/>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xdr:colOff>
      <xdr:row>53</xdr:row>
      <xdr:rowOff>87924</xdr:rowOff>
    </xdr:from>
    <xdr:to>
      <xdr:col>4</xdr:col>
      <xdr:colOff>2</xdr:colOff>
      <xdr:row>56</xdr:row>
      <xdr:rowOff>55884</xdr:rowOff>
    </xdr:to>
    <xdr:cxnSp macro="">
      <xdr:nvCxnSpPr>
        <xdr:cNvPr id="40" name="Straight Arrow Connector 39">
          <a:extLst>
            <a:ext uri="{FF2B5EF4-FFF2-40B4-BE49-F238E27FC236}">
              <a16:creationId xmlns:a16="http://schemas.microsoft.com/office/drawing/2014/main" id="{378DE898-2202-447F-87ED-3101A0851D50}"/>
            </a:ext>
          </a:extLst>
        </xdr:cNvPr>
        <xdr:cNvCxnSpPr/>
      </xdr:nvCxnSpPr>
      <xdr:spPr>
        <a:xfrm flipV="1">
          <a:off x="2014906" y="7590693"/>
          <a:ext cx="0" cy="53946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xdr:colOff>
      <xdr:row>53</xdr:row>
      <xdr:rowOff>87924</xdr:rowOff>
    </xdr:from>
    <xdr:to>
      <xdr:col>5</xdr:col>
      <xdr:colOff>3</xdr:colOff>
      <xdr:row>56</xdr:row>
      <xdr:rowOff>55884</xdr:rowOff>
    </xdr:to>
    <xdr:cxnSp macro="">
      <xdr:nvCxnSpPr>
        <xdr:cNvPr id="47" name="Straight Arrow Connector 46">
          <a:extLst>
            <a:ext uri="{FF2B5EF4-FFF2-40B4-BE49-F238E27FC236}">
              <a16:creationId xmlns:a16="http://schemas.microsoft.com/office/drawing/2014/main" id="{1BBBDCD0-A4CD-421E-921A-9F500B3A4049}"/>
            </a:ext>
          </a:extLst>
        </xdr:cNvPr>
        <xdr:cNvCxnSpPr/>
      </xdr:nvCxnSpPr>
      <xdr:spPr>
        <a:xfrm flipH="1" flipV="1">
          <a:off x="2483829" y="7590693"/>
          <a:ext cx="1" cy="53946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xdr:colOff>
      <xdr:row>53</xdr:row>
      <xdr:rowOff>87924</xdr:rowOff>
    </xdr:from>
    <xdr:to>
      <xdr:col>9</xdr:col>
      <xdr:colOff>2</xdr:colOff>
      <xdr:row>56</xdr:row>
      <xdr:rowOff>59350</xdr:rowOff>
    </xdr:to>
    <xdr:cxnSp macro="">
      <xdr:nvCxnSpPr>
        <xdr:cNvPr id="48" name="Straight Arrow Connector 47">
          <a:extLst>
            <a:ext uri="{FF2B5EF4-FFF2-40B4-BE49-F238E27FC236}">
              <a16:creationId xmlns:a16="http://schemas.microsoft.com/office/drawing/2014/main" id="{B0AD867A-F4CD-4244-B773-748A253203AA}"/>
            </a:ext>
          </a:extLst>
        </xdr:cNvPr>
        <xdr:cNvCxnSpPr/>
      </xdr:nvCxnSpPr>
      <xdr:spPr>
        <a:xfrm flipV="1">
          <a:off x="4359521" y="7590693"/>
          <a:ext cx="0" cy="542926"/>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xdr:colOff>
      <xdr:row>53</xdr:row>
      <xdr:rowOff>87924</xdr:rowOff>
    </xdr:from>
    <xdr:to>
      <xdr:col>7</xdr:col>
      <xdr:colOff>2</xdr:colOff>
      <xdr:row>56</xdr:row>
      <xdr:rowOff>59350</xdr:rowOff>
    </xdr:to>
    <xdr:cxnSp macro="">
      <xdr:nvCxnSpPr>
        <xdr:cNvPr id="50" name="Straight Arrow Connector 49">
          <a:extLst>
            <a:ext uri="{FF2B5EF4-FFF2-40B4-BE49-F238E27FC236}">
              <a16:creationId xmlns:a16="http://schemas.microsoft.com/office/drawing/2014/main" id="{1A07F74F-1543-4041-895F-30E29AB99451}"/>
            </a:ext>
          </a:extLst>
        </xdr:cNvPr>
        <xdr:cNvCxnSpPr/>
      </xdr:nvCxnSpPr>
      <xdr:spPr>
        <a:xfrm flipV="1">
          <a:off x="3421675" y="7590693"/>
          <a:ext cx="0" cy="542926"/>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xdr:colOff>
      <xdr:row>53</xdr:row>
      <xdr:rowOff>87924</xdr:rowOff>
    </xdr:from>
    <xdr:to>
      <xdr:col>8</xdr:col>
      <xdr:colOff>2</xdr:colOff>
      <xdr:row>56</xdr:row>
      <xdr:rowOff>55884</xdr:rowOff>
    </xdr:to>
    <xdr:cxnSp macro="">
      <xdr:nvCxnSpPr>
        <xdr:cNvPr id="51" name="Straight Arrow Connector 50">
          <a:extLst>
            <a:ext uri="{FF2B5EF4-FFF2-40B4-BE49-F238E27FC236}">
              <a16:creationId xmlns:a16="http://schemas.microsoft.com/office/drawing/2014/main" id="{DA0DB281-5EA1-47F1-8E9A-D85733FD4BD7}"/>
            </a:ext>
          </a:extLst>
        </xdr:cNvPr>
        <xdr:cNvCxnSpPr/>
      </xdr:nvCxnSpPr>
      <xdr:spPr>
        <a:xfrm flipV="1">
          <a:off x="3890598" y="7590693"/>
          <a:ext cx="0" cy="53946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xdr:colOff>
      <xdr:row>53</xdr:row>
      <xdr:rowOff>87924</xdr:rowOff>
    </xdr:from>
    <xdr:to>
      <xdr:col>10</xdr:col>
      <xdr:colOff>3</xdr:colOff>
      <xdr:row>56</xdr:row>
      <xdr:rowOff>55884</xdr:rowOff>
    </xdr:to>
    <xdr:cxnSp macro="">
      <xdr:nvCxnSpPr>
        <xdr:cNvPr id="52" name="Straight Arrow Connector 51">
          <a:extLst>
            <a:ext uri="{FF2B5EF4-FFF2-40B4-BE49-F238E27FC236}">
              <a16:creationId xmlns:a16="http://schemas.microsoft.com/office/drawing/2014/main" id="{D3F6779B-B713-42CC-A6B3-083BB9786344}"/>
            </a:ext>
          </a:extLst>
        </xdr:cNvPr>
        <xdr:cNvCxnSpPr/>
      </xdr:nvCxnSpPr>
      <xdr:spPr>
        <a:xfrm flipH="1" flipV="1">
          <a:off x="4828444" y="7590693"/>
          <a:ext cx="1" cy="53946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xdr:colOff>
      <xdr:row>53</xdr:row>
      <xdr:rowOff>87924</xdr:rowOff>
    </xdr:from>
    <xdr:to>
      <xdr:col>11</xdr:col>
      <xdr:colOff>2</xdr:colOff>
      <xdr:row>56</xdr:row>
      <xdr:rowOff>59350</xdr:rowOff>
    </xdr:to>
    <xdr:cxnSp macro="">
      <xdr:nvCxnSpPr>
        <xdr:cNvPr id="53" name="Straight Arrow Connector 52">
          <a:extLst>
            <a:ext uri="{FF2B5EF4-FFF2-40B4-BE49-F238E27FC236}">
              <a16:creationId xmlns:a16="http://schemas.microsoft.com/office/drawing/2014/main" id="{0C8CC2EF-B584-42D9-B20A-1AE6319944AA}"/>
            </a:ext>
          </a:extLst>
        </xdr:cNvPr>
        <xdr:cNvCxnSpPr/>
      </xdr:nvCxnSpPr>
      <xdr:spPr>
        <a:xfrm flipV="1">
          <a:off x="5297367" y="7590693"/>
          <a:ext cx="0" cy="542926"/>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424962</xdr:colOff>
      <xdr:row>57</xdr:row>
      <xdr:rowOff>0</xdr:rowOff>
    </xdr:from>
    <xdr:to>
      <xdr:col>12</xdr:col>
      <xdr:colOff>285750</xdr:colOff>
      <xdr:row>57</xdr:row>
      <xdr:rowOff>0</xdr:rowOff>
    </xdr:to>
    <xdr:cxnSp macro="">
      <xdr:nvCxnSpPr>
        <xdr:cNvPr id="55" name="Straight Arrow Connector 54">
          <a:extLst>
            <a:ext uri="{FF2B5EF4-FFF2-40B4-BE49-F238E27FC236}">
              <a16:creationId xmlns:a16="http://schemas.microsoft.com/office/drawing/2014/main" id="{163DA32D-155B-4048-9C7A-1575C6CAB7ED}"/>
            </a:ext>
          </a:extLst>
        </xdr:cNvPr>
        <xdr:cNvCxnSpPr/>
      </xdr:nvCxnSpPr>
      <xdr:spPr>
        <a:xfrm>
          <a:off x="5253404" y="11063654"/>
          <a:ext cx="798634" cy="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xdr:colOff>
      <xdr:row>70</xdr:row>
      <xdr:rowOff>7861</xdr:rowOff>
    </xdr:from>
    <xdr:to>
      <xdr:col>1</xdr:col>
      <xdr:colOff>3</xdr:colOff>
      <xdr:row>71</xdr:row>
      <xdr:rowOff>118696</xdr:rowOff>
    </xdr:to>
    <xdr:cxnSp macro="">
      <xdr:nvCxnSpPr>
        <xdr:cNvPr id="57" name="Straight Arrow Connector 56">
          <a:extLst>
            <a:ext uri="{FF2B5EF4-FFF2-40B4-BE49-F238E27FC236}">
              <a16:creationId xmlns:a16="http://schemas.microsoft.com/office/drawing/2014/main" id="{A3EEE162-289A-4AB3-A3BC-C768896B2E39}"/>
            </a:ext>
          </a:extLst>
        </xdr:cNvPr>
        <xdr:cNvCxnSpPr/>
      </xdr:nvCxnSpPr>
      <xdr:spPr>
        <a:xfrm flipH="1">
          <a:off x="608137" y="13899707"/>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424962</xdr:colOff>
      <xdr:row>70</xdr:row>
      <xdr:rowOff>0</xdr:rowOff>
    </xdr:from>
    <xdr:to>
      <xdr:col>12</xdr:col>
      <xdr:colOff>285750</xdr:colOff>
      <xdr:row>70</xdr:row>
      <xdr:rowOff>0</xdr:rowOff>
    </xdr:to>
    <xdr:cxnSp macro="">
      <xdr:nvCxnSpPr>
        <xdr:cNvPr id="66" name="Straight Arrow Connector 65">
          <a:extLst>
            <a:ext uri="{FF2B5EF4-FFF2-40B4-BE49-F238E27FC236}">
              <a16:creationId xmlns:a16="http://schemas.microsoft.com/office/drawing/2014/main" id="{1C1B3DA3-99AE-45DA-BCF0-C97127443FE6}"/>
            </a:ext>
          </a:extLst>
        </xdr:cNvPr>
        <xdr:cNvCxnSpPr/>
      </xdr:nvCxnSpPr>
      <xdr:spPr>
        <a:xfrm>
          <a:off x="5253404" y="11254154"/>
          <a:ext cx="798634" cy="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468922</xdr:colOff>
      <xdr:row>70</xdr:row>
      <xdr:rowOff>0</xdr:rowOff>
    </xdr:from>
    <xdr:to>
      <xdr:col>2</xdr:col>
      <xdr:colOff>0</xdr:colOff>
      <xdr:row>71</xdr:row>
      <xdr:rowOff>110835</xdr:rowOff>
    </xdr:to>
    <xdr:cxnSp macro="">
      <xdr:nvCxnSpPr>
        <xdr:cNvPr id="90" name="Straight Arrow Connector 89">
          <a:extLst>
            <a:ext uri="{FF2B5EF4-FFF2-40B4-BE49-F238E27FC236}">
              <a16:creationId xmlns:a16="http://schemas.microsoft.com/office/drawing/2014/main" id="{CD7742D7-DDC8-4B20-AD1F-6442A03D6D3C}"/>
            </a:ext>
          </a:extLst>
        </xdr:cNvPr>
        <xdr:cNvCxnSpPr/>
      </xdr:nvCxnSpPr>
      <xdr:spPr>
        <a:xfrm flipH="1">
          <a:off x="1077057" y="1389184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xdr:colOff>
      <xdr:row>70</xdr:row>
      <xdr:rowOff>7861</xdr:rowOff>
    </xdr:from>
    <xdr:to>
      <xdr:col>3</xdr:col>
      <xdr:colOff>3</xdr:colOff>
      <xdr:row>71</xdr:row>
      <xdr:rowOff>118696</xdr:rowOff>
    </xdr:to>
    <xdr:cxnSp macro="">
      <xdr:nvCxnSpPr>
        <xdr:cNvPr id="105" name="Straight Arrow Connector 104">
          <a:extLst>
            <a:ext uri="{FF2B5EF4-FFF2-40B4-BE49-F238E27FC236}">
              <a16:creationId xmlns:a16="http://schemas.microsoft.com/office/drawing/2014/main" id="{18C2BD3C-3342-480B-AAFC-DC1D9EB2B278}"/>
            </a:ext>
          </a:extLst>
        </xdr:cNvPr>
        <xdr:cNvCxnSpPr/>
      </xdr:nvCxnSpPr>
      <xdr:spPr>
        <a:xfrm flipH="1">
          <a:off x="608137" y="13899707"/>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468922</xdr:colOff>
      <xdr:row>70</xdr:row>
      <xdr:rowOff>0</xdr:rowOff>
    </xdr:from>
    <xdr:to>
      <xdr:col>4</xdr:col>
      <xdr:colOff>0</xdr:colOff>
      <xdr:row>71</xdr:row>
      <xdr:rowOff>110835</xdr:rowOff>
    </xdr:to>
    <xdr:cxnSp macro="">
      <xdr:nvCxnSpPr>
        <xdr:cNvPr id="106" name="Straight Arrow Connector 105">
          <a:extLst>
            <a:ext uri="{FF2B5EF4-FFF2-40B4-BE49-F238E27FC236}">
              <a16:creationId xmlns:a16="http://schemas.microsoft.com/office/drawing/2014/main" id="{15038EDF-9BD0-4D76-8670-0A9E44F8DEDE}"/>
            </a:ext>
          </a:extLst>
        </xdr:cNvPr>
        <xdr:cNvCxnSpPr/>
      </xdr:nvCxnSpPr>
      <xdr:spPr>
        <a:xfrm flipH="1">
          <a:off x="1077057" y="1389184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xdr:colOff>
      <xdr:row>70</xdr:row>
      <xdr:rowOff>7861</xdr:rowOff>
    </xdr:from>
    <xdr:to>
      <xdr:col>5</xdr:col>
      <xdr:colOff>3</xdr:colOff>
      <xdr:row>71</xdr:row>
      <xdr:rowOff>118696</xdr:rowOff>
    </xdr:to>
    <xdr:cxnSp macro="">
      <xdr:nvCxnSpPr>
        <xdr:cNvPr id="107" name="Straight Arrow Connector 106">
          <a:extLst>
            <a:ext uri="{FF2B5EF4-FFF2-40B4-BE49-F238E27FC236}">
              <a16:creationId xmlns:a16="http://schemas.microsoft.com/office/drawing/2014/main" id="{947D513A-AD02-43D9-808F-0B5362885AF5}"/>
            </a:ext>
          </a:extLst>
        </xdr:cNvPr>
        <xdr:cNvCxnSpPr/>
      </xdr:nvCxnSpPr>
      <xdr:spPr>
        <a:xfrm flipH="1">
          <a:off x="608137" y="13899707"/>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468922</xdr:colOff>
      <xdr:row>70</xdr:row>
      <xdr:rowOff>0</xdr:rowOff>
    </xdr:from>
    <xdr:to>
      <xdr:col>6</xdr:col>
      <xdr:colOff>0</xdr:colOff>
      <xdr:row>71</xdr:row>
      <xdr:rowOff>110835</xdr:rowOff>
    </xdr:to>
    <xdr:cxnSp macro="">
      <xdr:nvCxnSpPr>
        <xdr:cNvPr id="108" name="Straight Arrow Connector 107">
          <a:extLst>
            <a:ext uri="{FF2B5EF4-FFF2-40B4-BE49-F238E27FC236}">
              <a16:creationId xmlns:a16="http://schemas.microsoft.com/office/drawing/2014/main" id="{84E16217-F561-4F6B-B6BB-50AA0305483D}"/>
            </a:ext>
          </a:extLst>
        </xdr:cNvPr>
        <xdr:cNvCxnSpPr/>
      </xdr:nvCxnSpPr>
      <xdr:spPr>
        <a:xfrm flipH="1">
          <a:off x="1077057" y="1389184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xdr:colOff>
      <xdr:row>70</xdr:row>
      <xdr:rowOff>7861</xdr:rowOff>
    </xdr:from>
    <xdr:to>
      <xdr:col>7</xdr:col>
      <xdr:colOff>3</xdr:colOff>
      <xdr:row>71</xdr:row>
      <xdr:rowOff>118696</xdr:rowOff>
    </xdr:to>
    <xdr:cxnSp macro="">
      <xdr:nvCxnSpPr>
        <xdr:cNvPr id="109" name="Straight Arrow Connector 108">
          <a:extLst>
            <a:ext uri="{FF2B5EF4-FFF2-40B4-BE49-F238E27FC236}">
              <a16:creationId xmlns:a16="http://schemas.microsoft.com/office/drawing/2014/main" id="{AEA3B98F-B4F8-4CDA-A85B-5E0E53F88352}"/>
            </a:ext>
          </a:extLst>
        </xdr:cNvPr>
        <xdr:cNvCxnSpPr/>
      </xdr:nvCxnSpPr>
      <xdr:spPr>
        <a:xfrm flipH="1">
          <a:off x="608137" y="13899707"/>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468922</xdr:colOff>
      <xdr:row>70</xdr:row>
      <xdr:rowOff>0</xdr:rowOff>
    </xdr:from>
    <xdr:to>
      <xdr:col>8</xdr:col>
      <xdr:colOff>0</xdr:colOff>
      <xdr:row>71</xdr:row>
      <xdr:rowOff>110835</xdr:rowOff>
    </xdr:to>
    <xdr:cxnSp macro="">
      <xdr:nvCxnSpPr>
        <xdr:cNvPr id="110" name="Straight Arrow Connector 109">
          <a:extLst>
            <a:ext uri="{FF2B5EF4-FFF2-40B4-BE49-F238E27FC236}">
              <a16:creationId xmlns:a16="http://schemas.microsoft.com/office/drawing/2014/main" id="{77D9CF1F-C4E6-4086-B04D-B4252946F54B}"/>
            </a:ext>
          </a:extLst>
        </xdr:cNvPr>
        <xdr:cNvCxnSpPr/>
      </xdr:nvCxnSpPr>
      <xdr:spPr>
        <a:xfrm flipH="1">
          <a:off x="1077057" y="1389184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xdr:colOff>
      <xdr:row>70</xdr:row>
      <xdr:rowOff>7861</xdr:rowOff>
    </xdr:from>
    <xdr:to>
      <xdr:col>9</xdr:col>
      <xdr:colOff>3</xdr:colOff>
      <xdr:row>71</xdr:row>
      <xdr:rowOff>118696</xdr:rowOff>
    </xdr:to>
    <xdr:cxnSp macro="">
      <xdr:nvCxnSpPr>
        <xdr:cNvPr id="111" name="Straight Arrow Connector 110">
          <a:extLst>
            <a:ext uri="{FF2B5EF4-FFF2-40B4-BE49-F238E27FC236}">
              <a16:creationId xmlns:a16="http://schemas.microsoft.com/office/drawing/2014/main" id="{3FEE1B00-424A-4790-8E79-495809FB9C24}"/>
            </a:ext>
          </a:extLst>
        </xdr:cNvPr>
        <xdr:cNvCxnSpPr/>
      </xdr:nvCxnSpPr>
      <xdr:spPr>
        <a:xfrm flipH="1">
          <a:off x="608137" y="13899707"/>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468922</xdr:colOff>
      <xdr:row>70</xdr:row>
      <xdr:rowOff>0</xdr:rowOff>
    </xdr:from>
    <xdr:to>
      <xdr:col>10</xdr:col>
      <xdr:colOff>0</xdr:colOff>
      <xdr:row>71</xdr:row>
      <xdr:rowOff>110835</xdr:rowOff>
    </xdr:to>
    <xdr:cxnSp macro="">
      <xdr:nvCxnSpPr>
        <xdr:cNvPr id="112" name="Straight Arrow Connector 111">
          <a:extLst>
            <a:ext uri="{FF2B5EF4-FFF2-40B4-BE49-F238E27FC236}">
              <a16:creationId xmlns:a16="http://schemas.microsoft.com/office/drawing/2014/main" id="{7CE4F126-88AF-4FEB-BB92-2037FE9D55E8}"/>
            </a:ext>
          </a:extLst>
        </xdr:cNvPr>
        <xdr:cNvCxnSpPr/>
      </xdr:nvCxnSpPr>
      <xdr:spPr>
        <a:xfrm flipH="1">
          <a:off x="1077057" y="1389184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xdr:colOff>
      <xdr:row>70</xdr:row>
      <xdr:rowOff>7861</xdr:rowOff>
    </xdr:from>
    <xdr:to>
      <xdr:col>10</xdr:col>
      <xdr:colOff>3</xdr:colOff>
      <xdr:row>71</xdr:row>
      <xdr:rowOff>118696</xdr:rowOff>
    </xdr:to>
    <xdr:cxnSp macro="">
      <xdr:nvCxnSpPr>
        <xdr:cNvPr id="113" name="Straight Arrow Connector 112">
          <a:extLst>
            <a:ext uri="{FF2B5EF4-FFF2-40B4-BE49-F238E27FC236}">
              <a16:creationId xmlns:a16="http://schemas.microsoft.com/office/drawing/2014/main" id="{C6820C2A-BC15-42FB-8225-7F1B7BB19CBD}"/>
            </a:ext>
          </a:extLst>
        </xdr:cNvPr>
        <xdr:cNvCxnSpPr/>
      </xdr:nvCxnSpPr>
      <xdr:spPr>
        <a:xfrm flipH="1">
          <a:off x="4359521" y="13899707"/>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468922</xdr:colOff>
      <xdr:row>70</xdr:row>
      <xdr:rowOff>0</xdr:rowOff>
    </xdr:from>
    <xdr:to>
      <xdr:col>11</xdr:col>
      <xdr:colOff>0</xdr:colOff>
      <xdr:row>71</xdr:row>
      <xdr:rowOff>110835</xdr:rowOff>
    </xdr:to>
    <xdr:cxnSp macro="">
      <xdr:nvCxnSpPr>
        <xdr:cNvPr id="114" name="Straight Arrow Connector 113">
          <a:extLst>
            <a:ext uri="{FF2B5EF4-FFF2-40B4-BE49-F238E27FC236}">
              <a16:creationId xmlns:a16="http://schemas.microsoft.com/office/drawing/2014/main" id="{37789B01-BC31-45FF-9E94-BB697F734E4D}"/>
            </a:ext>
          </a:extLst>
        </xdr:cNvPr>
        <xdr:cNvCxnSpPr/>
      </xdr:nvCxnSpPr>
      <xdr:spPr>
        <a:xfrm flipH="1">
          <a:off x="4828441" y="1389184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xdr:colOff>
      <xdr:row>84</xdr:row>
      <xdr:rowOff>7861</xdr:rowOff>
    </xdr:from>
    <xdr:to>
      <xdr:col>1</xdr:col>
      <xdr:colOff>3</xdr:colOff>
      <xdr:row>85</xdr:row>
      <xdr:rowOff>118696</xdr:rowOff>
    </xdr:to>
    <xdr:cxnSp macro="">
      <xdr:nvCxnSpPr>
        <xdr:cNvPr id="115" name="Straight Arrow Connector 114">
          <a:extLst>
            <a:ext uri="{FF2B5EF4-FFF2-40B4-BE49-F238E27FC236}">
              <a16:creationId xmlns:a16="http://schemas.microsoft.com/office/drawing/2014/main" id="{B06DD2F8-FE53-4324-9240-E723BEEA1DE2}"/>
            </a:ext>
          </a:extLst>
        </xdr:cNvPr>
        <xdr:cNvCxnSpPr/>
      </xdr:nvCxnSpPr>
      <xdr:spPr>
        <a:xfrm flipH="1">
          <a:off x="608137" y="13899707"/>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424962</xdr:colOff>
      <xdr:row>84</xdr:row>
      <xdr:rowOff>0</xdr:rowOff>
    </xdr:from>
    <xdr:to>
      <xdr:col>12</xdr:col>
      <xdr:colOff>285750</xdr:colOff>
      <xdr:row>84</xdr:row>
      <xdr:rowOff>0</xdr:rowOff>
    </xdr:to>
    <xdr:cxnSp macro="">
      <xdr:nvCxnSpPr>
        <xdr:cNvPr id="116" name="Straight Arrow Connector 115">
          <a:extLst>
            <a:ext uri="{FF2B5EF4-FFF2-40B4-BE49-F238E27FC236}">
              <a16:creationId xmlns:a16="http://schemas.microsoft.com/office/drawing/2014/main" id="{994B062F-B95C-49E0-B6B3-5C5AFEBCC51E}"/>
            </a:ext>
          </a:extLst>
        </xdr:cNvPr>
        <xdr:cNvCxnSpPr/>
      </xdr:nvCxnSpPr>
      <xdr:spPr>
        <a:xfrm>
          <a:off x="5253404" y="13891846"/>
          <a:ext cx="798634" cy="0"/>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468922</xdr:colOff>
      <xdr:row>84</xdr:row>
      <xdr:rowOff>0</xdr:rowOff>
    </xdr:from>
    <xdr:to>
      <xdr:col>2</xdr:col>
      <xdr:colOff>0</xdr:colOff>
      <xdr:row>85</xdr:row>
      <xdr:rowOff>110835</xdr:rowOff>
    </xdr:to>
    <xdr:cxnSp macro="">
      <xdr:nvCxnSpPr>
        <xdr:cNvPr id="117" name="Straight Arrow Connector 116">
          <a:extLst>
            <a:ext uri="{FF2B5EF4-FFF2-40B4-BE49-F238E27FC236}">
              <a16:creationId xmlns:a16="http://schemas.microsoft.com/office/drawing/2014/main" id="{2D63D7B4-DBF8-41AC-95E3-BE6FC14F12DB}"/>
            </a:ext>
          </a:extLst>
        </xdr:cNvPr>
        <xdr:cNvCxnSpPr/>
      </xdr:nvCxnSpPr>
      <xdr:spPr>
        <a:xfrm flipH="1">
          <a:off x="1077057" y="1389184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xdr:colOff>
      <xdr:row>84</xdr:row>
      <xdr:rowOff>7861</xdr:rowOff>
    </xdr:from>
    <xdr:to>
      <xdr:col>3</xdr:col>
      <xdr:colOff>3</xdr:colOff>
      <xdr:row>85</xdr:row>
      <xdr:rowOff>118696</xdr:rowOff>
    </xdr:to>
    <xdr:cxnSp macro="">
      <xdr:nvCxnSpPr>
        <xdr:cNvPr id="118" name="Straight Arrow Connector 117">
          <a:extLst>
            <a:ext uri="{FF2B5EF4-FFF2-40B4-BE49-F238E27FC236}">
              <a16:creationId xmlns:a16="http://schemas.microsoft.com/office/drawing/2014/main" id="{F41414C8-4299-432C-BFF0-245B1796FD62}"/>
            </a:ext>
          </a:extLst>
        </xdr:cNvPr>
        <xdr:cNvCxnSpPr/>
      </xdr:nvCxnSpPr>
      <xdr:spPr>
        <a:xfrm flipH="1">
          <a:off x="1545983" y="13899707"/>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468922</xdr:colOff>
      <xdr:row>84</xdr:row>
      <xdr:rowOff>0</xdr:rowOff>
    </xdr:from>
    <xdr:to>
      <xdr:col>4</xdr:col>
      <xdr:colOff>0</xdr:colOff>
      <xdr:row>85</xdr:row>
      <xdr:rowOff>110835</xdr:rowOff>
    </xdr:to>
    <xdr:cxnSp macro="">
      <xdr:nvCxnSpPr>
        <xdr:cNvPr id="119" name="Straight Arrow Connector 118">
          <a:extLst>
            <a:ext uri="{FF2B5EF4-FFF2-40B4-BE49-F238E27FC236}">
              <a16:creationId xmlns:a16="http://schemas.microsoft.com/office/drawing/2014/main" id="{1B93B82F-17D8-41DD-857E-E4E1A853851F}"/>
            </a:ext>
          </a:extLst>
        </xdr:cNvPr>
        <xdr:cNvCxnSpPr/>
      </xdr:nvCxnSpPr>
      <xdr:spPr>
        <a:xfrm flipH="1">
          <a:off x="2014903" y="1389184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xdr:colOff>
      <xdr:row>84</xdr:row>
      <xdr:rowOff>7861</xdr:rowOff>
    </xdr:from>
    <xdr:to>
      <xdr:col>5</xdr:col>
      <xdr:colOff>3</xdr:colOff>
      <xdr:row>85</xdr:row>
      <xdr:rowOff>118696</xdr:rowOff>
    </xdr:to>
    <xdr:cxnSp macro="">
      <xdr:nvCxnSpPr>
        <xdr:cNvPr id="120" name="Straight Arrow Connector 119">
          <a:extLst>
            <a:ext uri="{FF2B5EF4-FFF2-40B4-BE49-F238E27FC236}">
              <a16:creationId xmlns:a16="http://schemas.microsoft.com/office/drawing/2014/main" id="{3FDB99A1-5A83-44D6-AEF7-041A3F3F48E4}"/>
            </a:ext>
          </a:extLst>
        </xdr:cNvPr>
        <xdr:cNvCxnSpPr/>
      </xdr:nvCxnSpPr>
      <xdr:spPr>
        <a:xfrm flipH="1">
          <a:off x="2483829" y="13899707"/>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468922</xdr:colOff>
      <xdr:row>84</xdr:row>
      <xdr:rowOff>0</xdr:rowOff>
    </xdr:from>
    <xdr:to>
      <xdr:col>6</xdr:col>
      <xdr:colOff>0</xdr:colOff>
      <xdr:row>85</xdr:row>
      <xdr:rowOff>110835</xdr:rowOff>
    </xdr:to>
    <xdr:cxnSp macro="">
      <xdr:nvCxnSpPr>
        <xdr:cNvPr id="121" name="Straight Arrow Connector 120">
          <a:extLst>
            <a:ext uri="{FF2B5EF4-FFF2-40B4-BE49-F238E27FC236}">
              <a16:creationId xmlns:a16="http://schemas.microsoft.com/office/drawing/2014/main" id="{9930CCED-EE2A-4823-92B9-1E9B1F5A5F27}"/>
            </a:ext>
          </a:extLst>
        </xdr:cNvPr>
        <xdr:cNvCxnSpPr/>
      </xdr:nvCxnSpPr>
      <xdr:spPr>
        <a:xfrm flipH="1">
          <a:off x="2952749" y="1389184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xdr:colOff>
      <xdr:row>84</xdr:row>
      <xdr:rowOff>7861</xdr:rowOff>
    </xdr:from>
    <xdr:to>
      <xdr:col>7</xdr:col>
      <xdr:colOff>3</xdr:colOff>
      <xdr:row>85</xdr:row>
      <xdr:rowOff>118696</xdr:rowOff>
    </xdr:to>
    <xdr:cxnSp macro="">
      <xdr:nvCxnSpPr>
        <xdr:cNvPr id="122" name="Straight Arrow Connector 121">
          <a:extLst>
            <a:ext uri="{FF2B5EF4-FFF2-40B4-BE49-F238E27FC236}">
              <a16:creationId xmlns:a16="http://schemas.microsoft.com/office/drawing/2014/main" id="{B55B8888-AA4B-4A28-8990-6D7A8D00F8F7}"/>
            </a:ext>
          </a:extLst>
        </xdr:cNvPr>
        <xdr:cNvCxnSpPr/>
      </xdr:nvCxnSpPr>
      <xdr:spPr>
        <a:xfrm flipH="1">
          <a:off x="3421675" y="13899707"/>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468922</xdr:colOff>
      <xdr:row>84</xdr:row>
      <xdr:rowOff>0</xdr:rowOff>
    </xdr:from>
    <xdr:to>
      <xdr:col>8</xdr:col>
      <xdr:colOff>0</xdr:colOff>
      <xdr:row>85</xdr:row>
      <xdr:rowOff>110835</xdr:rowOff>
    </xdr:to>
    <xdr:cxnSp macro="">
      <xdr:nvCxnSpPr>
        <xdr:cNvPr id="123" name="Straight Arrow Connector 122">
          <a:extLst>
            <a:ext uri="{FF2B5EF4-FFF2-40B4-BE49-F238E27FC236}">
              <a16:creationId xmlns:a16="http://schemas.microsoft.com/office/drawing/2014/main" id="{02235917-8A11-4912-8306-692805D90A67}"/>
            </a:ext>
          </a:extLst>
        </xdr:cNvPr>
        <xdr:cNvCxnSpPr/>
      </xdr:nvCxnSpPr>
      <xdr:spPr>
        <a:xfrm flipH="1">
          <a:off x="3890595" y="1389184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xdr:colOff>
      <xdr:row>84</xdr:row>
      <xdr:rowOff>7861</xdr:rowOff>
    </xdr:from>
    <xdr:to>
      <xdr:col>9</xdr:col>
      <xdr:colOff>3</xdr:colOff>
      <xdr:row>85</xdr:row>
      <xdr:rowOff>118696</xdr:rowOff>
    </xdr:to>
    <xdr:cxnSp macro="">
      <xdr:nvCxnSpPr>
        <xdr:cNvPr id="124" name="Straight Arrow Connector 123">
          <a:extLst>
            <a:ext uri="{FF2B5EF4-FFF2-40B4-BE49-F238E27FC236}">
              <a16:creationId xmlns:a16="http://schemas.microsoft.com/office/drawing/2014/main" id="{24E399AA-6FF1-4FCC-AC6B-AF9D13A4C88D}"/>
            </a:ext>
          </a:extLst>
        </xdr:cNvPr>
        <xdr:cNvCxnSpPr/>
      </xdr:nvCxnSpPr>
      <xdr:spPr>
        <a:xfrm flipH="1">
          <a:off x="4359521" y="13899707"/>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468922</xdr:colOff>
      <xdr:row>84</xdr:row>
      <xdr:rowOff>0</xdr:rowOff>
    </xdr:from>
    <xdr:to>
      <xdr:col>10</xdr:col>
      <xdr:colOff>0</xdr:colOff>
      <xdr:row>85</xdr:row>
      <xdr:rowOff>110835</xdr:rowOff>
    </xdr:to>
    <xdr:cxnSp macro="">
      <xdr:nvCxnSpPr>
        <xdr:cNvPr id="125" name="Straight Arrow Connector 124">
          <a:extLst>
            <a:ext uri="{FF2B5EF4-FFF2-40B4-BE49-F238E27FC236}">
              <a16:creationId xmlns:a16="http://schemas.microsoft.com/office/drawing/2014/main" id="{B6E6B6EF-BDFD-436C-9257-20CDD08C64FB}"/>
            </a:ext>
          </a:extLst>
        </xdr:cNvPr>
        <xdr:cNvCxnSpPr/>
      </xdr:nvCxnSpPr>
      <xdr:spPr>
        <a:xfrm flipH="1">
          <a:off x="4828441" y="1389184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xdr:colOff>
      <xdr:row>84</xdr:row>
      <xdr:rowOff>7861</xdr:rowOff>
    </xdr:from>
    <xdr:to>
      <xdr:col>10</xdr:col>
      <xdr:colOff>3</xdr:colOff>
      <xdr:row>85</xdr:row>
      <xdr:rowOff>118696</xdr:rowOff>
    </xdr:to>
    <xdr:cxnSp macro="">
      <xdr:nvCxnSpPr>
        <xdr:cNvPr id="126" name="Straight Arrow Connector 125">
          <a:extLst>
            <a:ext uri="{FF2B5EF4-FFF2-40B4-BE49-F238E27FC236}">
              <a16:creationId xmlns:a16="http://schemas.microsoft.com/office/drawing/2014/main" id="{C52B47A5-9883-48F8-AE11-5F056AC3D59C}"/>
            </a:ext>
          </a:extLst>
        </xdr:cNvPr>
        <xdr:cNvCxnSpPr/>
      </xdr:nvCxnSpPr>
      <xdr:spPr>
        <a:xfrm flipH="1">
          <a:off x="4828444" y="13899707"/>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468922</xdr:colOff>
      <xdr:row>84</xdr:row>
      <xdr:rowOff>0</xdr:rowOff>
    </xdr:from>
    <xdr:to>
      <xdr:col>11</xdr:col>
      <xdr:colOff>0</xdr:colOff>
      <xdr:row>85</xdr:row>
      <xdr:rowOff>110835</xdr:rowOff>
    </xdr:to>
    <xdr:cxnSp macro="">
      <xdr:nvCxnSpPr>
        <xdr:cNvPr id="127" name="Straight Arrow Connector 126">
          <a:extLst>
            <a:ext uri="{FF2B5EF4-FFF2-40B4-BE49-F238E27FC236}">
              <a16:creationId xmlns:a16="http://schemas.microsoft.com/office/drawing/2014/main" id="{18118327-7F8F-431A-82B9-B025D133A81B}"/>
            </a:ext>
          </a:extLst>
        </xdr:cNvPr>
        <xdr:cNvCxnSpPr/>
      </xdr:nvCxnSpPr>
      <xdr:spPr>
        <a:xfrm flipH="1">
          <a:off x="5297364" y="13891846"/>
          <a:ext cx="1" cy="301335"/>
        </a:xfrm>
        <a:prstGeom prst="straightConnector1">
          <a:avLst/>
        </a:prstGeom>
        <a:ln w="3175">
          <a:solidFill>
            <a:schemeClr val="tx1"/>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85726</xdr:colOff>
      <xdr:row>11</xdr:row>
      <xdr:rowOff>171449</xdr:rowOff>
    </xdr:from>
    <xdr:to>
      <xdr:col>22</xdr:col>
      <xdr:colOff>352426</xdr:colOff>
      <xdr:row>34</xdr:row>
      <xdr:rowOff>180974</xdr:rowOff>
    </xdr:to>
    <xdr:pic>
      <xdr:nvPicPr>
        <xdr:cNvPr id="3" name="Picture 2">
          <a:extLst>
            <a:ext uri="{FF2B5EF4-FFF2-40B4-BE49-F238E27FC236}">
              <a16:creationId xmlns:a16="http://schemas.microsoft.com/office/drawing/2014/main" id="{61A05D14-FF04-49D7-B31E-FDB8B843CEE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2280"/>
        <a:stretch/>
      </xdr:blipFill>
      <xdr:spPr>
        <a:xfrm>
          <a:off x="9782176" y="2524124"/>
          <a:ext cx="4095750" cy="4391025"/>
        </a:xfrm>
        <a:prstGeom prst="rect">
          <a:avLst/>
        </a:prstGeom>
        <a:ln w="25400">
          <a:solidFill>
            <a:srgbClr val="FF0000"/>
          </a:solidFill>
        </a:ln>
      </xdr:spPr>
    </xdr:pic>
    <xdr:clientData/>
  </xdr:twoCellAnchor>
  <xdr:twoCellAnchor editAs="oneCell">
    <xdr:from>
      <xdr:col>6</xdr:col>
      <xdr:colOff>219074</xdr:colOff>
      <xdr:row>36</xdr:row>
      <xdr:rowOff>75982</xdr:rowOff>
    </xdr:from>
    <xdr:to>
      <xdr:col>10</xdr:col>
      <xdr:colOff>523875</xdr:colOff>
      <xdr:row>39</xdr:row>
      <xdr:rowOff>38099</xdr:rowOff>
    </xdr:to>
    <xdr:pic>
      <xdr:nvPicPr>
        <xdr:cNvPr id="5" name="Picture 4">
          <a:extLst>
            <a:ext uri="{FF2B5EF4-FFF2-40B4-BE49-F238E27FC236}">
              <a16:creationId xmlns:a16="http://schemas.microsoft.com/office/drawing/2014/main" id="{0E8635B2-2D48-420C-80DD-324F1508D57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1980" t="43109" r="29648" b="17867"/>
        <a:stretch/>
      </xdr:blipFill>
      <xdr:spPr>
        <a:xfrm rot="5400000">
          <a:off x="4514741" y="5838715"/>
          <a:ext cx="533617" cy="3238501"/>
        </a:xfrm>
        <a:prstGeom prst="rect">
          <a:avLst/>
        </a:prstGeom>
        <a:ln w="25400">
          <a:solidFill>
            <a:srgbClr val="FF0000"/>
          </a:solidFill>
        </a:ln>
      </xdr:spPr>
    </xdr:pic>
    <xdr:clientData/>
  </xdr:twoCellAnchor>
  <xdr:twoCellAnchor editAs="oneCell">
    <xdr:from>
      <xdr:col>0</xdr:col>
      <xdr:colOff>95249</xdr:colOff>
      <xdr:row>32</xdr:row>
      <xdr:rowOff>114964</xdr:rowOff>
    </xdr:from>
    <xdr:to>
      <xdr:col>6</xdr:col>
      <xdr:colOff>104775</xdr:colOff>
      <xdr:row>39</xdr:row>
      <xdr:rowOff>38100</xdr:rowOff>
    </xdr:to>
    <xdr:pic>
      <xdr:nvPicPr>
        <xdr:cNvPr id="46" name="Picture 45">
          <a:extLst>
            <a:ext uri="{FF2B5EF4-FFF2-40B4-BE49-F238E27FC236}">
              <a16:creationId xmlns:a16="http://schemas.microsoft.com/office/drawing/2014/main" id="{F40208C2-3DC6-445D-972C-75B73735111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634" b="34484"/>
        <a:stretch/>
      </xdr:blipFill>
      <xdr:spPr>
        <a:xfrm>
          <a:off x="95249" y="6468139"/>
          <a:ext cx="2952751" cy="1256636"/>
        </a:xfrm>
        <a:prstGeom prst="rect">
          <a:avLst/>
        </a:prstGeom>
        <a:ln w="25400">
          <a:solidFill>
            <a:srgbClr val="FF0000"/>
          </a:solidFill>
        </a:ln>
      </xdr:spPr>
    </xdr:pic>
    <xdr:clientData/>
  </xdr:twoCellAnchor>
  <xdr:twoCellAnchor editAs="oneCell">
    <xdr:from>
      <xdr:col>0</xdr:col>
      <xdr:colOff>66675</xdr:colOff>
      <xdr:row>3</xdr:row>
      <xdr:rowOff>66676</xdr:rowOff>
    </xdr:from>
    <xdr:to>
      <xdr:col>16</xdr:col>
      <xdr:colOff>276225</xdr:colOff>
      <xdr:row>11</xdr:row>
      <xdr:rowOff>103338</xdr:rowOff>
    </xdr:to>
    <xdr:pic>
      <xdr:nvPicPr>
        <xdr:cNvPr id="50" name="Picture 49">
          <a:extLst>
            <a:ext uri="{FF2B5EF4-FFF2-40B4-BE49-F238E27FC236}">
              <a16:creationId xmlns:a16="http://schemas.microsoft.com/office/drawing/2014/main" id="{9E94086F-8DB6-4A9D-9C9D-46395786F73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675" y="895351"/>
          <a:ext cx="9906000" cy="1560662"/>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U78"/>
  <sheetViews>
    <sheetView tabSelected="1" zoomScale="70" zoomScaleNormal="70" workbookViewId="0">
      <selection activeCell="C4" sqref="C4"/>
    </sheetView>
  </sheetViews>
  <sheetFormatPr defaultRowHeight="14.25" x14ac:dyDescent="0.2"/>
  <cols>
    <col min="1" max="1" width="7.75" customWidth="1"/>
    <col min="2" max="2" width="3" customWidth="1"/>
    <col min="3" max="3" width="17.25" customWidth="1"/>
    <col min="4" max="9" width="10.375" customWidth="1"/>
    <col min="10" max="10" width="12.125" customWidth="1"/>
    <col min="11" max="16" width="10.375" customWidth="1"/>
    <col min="17" max="17" width="9.375" customWidth="1"/>
    <col min="18" max="18" width="3.25" customWidth="1"/>
  </cols>
  <sheetData>
    <row r="1" spans="1:21" ht="45.75" customHeight="1" thickBot="1" x14ac:dyDescent="0.25">
      <c r="A1" s="1"/>
      <c r="B1" s="1"/>
      <c r="C1" s="1"/>
      <c r="D1" s="1"/>
      <c r="E1" s="1"/>
      <c r="F1" s="1"/>
      <c r="G1" s="1"/>
      <c r="H1" s="1"/>
      <c r="I1" s="1"/>
      <c r="J1" s="1"/>
      <c r="K1" s="1"/>
      <c r="L1" s="1"/>
      <c r="M1" s="1"/>
      <c r="N1" s="1"/>
      <c r="O1" s="1"/>
      <c r="P1" s="1"/>
      <c r="Q1" s="1"/>
      <c r="R1" s="1"/>
      <c r="S1" s="1"/>
      <c r="T1" s="1"/>
      <c r="U1" s="1"/>
    </row>
    <row r="2" spans="1:21" ht="31.5" thickTop="1" x14ac:dyDescent="0.4">
      <c r="A2" s="1"/>
      <c r="B2" s="2"/>
      <c r="C2" s="3"/>
      <c r="D2" s="3"/>
      <c r="E2" s="3"/>
      <c r="F2" s="3"/>
      <c r="G2" s="3"/>
      <c r="H2" s="3"/>
      <c r="I2" s="3"/>
      <c r="J2" s="3"/>
      <c r="K2" s="3"/>
      <c r="L2" s="3"/>
      <c r="M2" s="3"/>
      <c r="N2" s="3"/>
      <c r="O2" s="3"/>
      <c r="P2" s="3"/>
      <c r="Q2" s="3"/>
      <c r="R2" s="4"/>
      <c r="S2" s="1"/>
      <c r="T2" s="1"/>
      <c r="U2" s="1"/>
    </row>
    <row r="3" spans="1:21" ht="35.25" x14ac:dyDescent="0.5">
      <c r="A3" s="1"/>
      <c r="B3" s="40"/>
      <c r="C3" s="44" t="s">
        <v>15</v>
      </c>
      <c r="D3" s="41"/>
      <c r="E3" s="41"/>
      <c r="F3" s="41"/>
      <c r="G3" s="41"/>
      <c r="H3" s="41"/>
      <c r="I3" s="41"/>
      <c r="J3" s="41"/>
      <c r="K3" s="41"/>
      <c r="L3" s="41"/>
      <c r="M3" s="41"/>
      <c r="N3" s="41"/>
      <c r="O3" s="41"/>
      <c r="P3" s="41"/>
      <c r="Q3" s="41"/>
      <c r="R3" s="5"/>
      <c r="S3" s="1"/>
      <c r="T3" s="1"/>
      <c r="U3" s="1"/>
    </row>
    <row r="4" spans="1:21" ht="41.25" x14ac:dyDescent="0.6">
      <c r="A4" s="1"/>
      <c r="B4" s="42"/>
      <c r="C4" s="45" t="s">
        <v>211</v>
      </c>
      <c r="D4" s="43"/>
      <c r="E4" s="43"/>
      <c r="F4" s="43"/>
      <c r="G4" s="43"/>
      <c r="H4" s="43"/>
      <c r="I4" s="43"/>
      <c r="J4" s="43"/>
      <c r="K4" s="43"/>
      <c r="L4" s="43"/>
      <c r="M4" s="43"/>
      <c r="N4" s="43"/>
      <c r="O4" s="43"/>
      <c r="P4" s="43"/>
      <c r="Q4" s="43"/>
      <c r="R4" s="5"/>
      <c r="S4" s="1"/>
      <c r="T4" s="1"/>
      <c r="U4" s="1"/>
    </row>
    <row r="5" spans="1:21" ht="25.5" x14ac:dyDescent="0.35">
      <c r="A5" s="1"/>
      <c r="B5" s="6"/>
      <c r="C5" s="7" t="s">
        <v>221</v>
      </c>
      <c r="D5" s="7"/>
      <c r="E5" s="7"/>
      <c r="F5" s="8"/>
      <c r="G5" s="8"/>
      <c r="H5" s="8"/>
      <c r="I5" s="8"/>
      <c r="J5" s="9"/>
      <c r="K5" s="8"/>
      <c r="L5" s="9"/>
      <c r="M5" s="9"/>
      <c r="N5" s="10"/>
      <c r="O5" s="11"/>
      <c r="P5" s="11"/>
      <c r="Q5" s="11"/>
      <c r="R5" s="12"/>
      <c r="S5" s="1"/>
      <c r="T5" s="1"/>
      <c r="U5" s="1"/>
    </row>
    <row r="6" spans="1:21" ht="25.5" x14ac:dyDescent="0.35">
      <c r="A6" s="1"/>
      <c r="B6" s="6"/>
      <c r="C6" s="13" t="s">
        <v>0</v>
      </c>
      <c r="D6" s="7"/>
      <c r="E6" s="7"/>
      <c r="F6" s="8"/>
      <c r="G6" s="8"/>
      <c r="H6" s="8"/>
      <c r="I6" s="8"/>
      <c r="J6" s="9"/>
      <c r="K6" s="8"/>
      <c r="L6" s="9"/>
      <c r="M6" s="9"/>
      <c r="N6" s="10"/>
      <c r="O6" s="11"/>
      <c r="P6" s="14"/>
      <c r="Q6" s="8"/>
      <c r="R6" s="15"/>
      <c r="S6" s="1"/>
      <c r="T6" s="1"/>
      <c r="U6" s="1"/>
    </row>
    <row r="7" spans="1:21" ht="25.5" x14ac:dyDescent="0.35">
      <c r="A7" s="1"/>
      <c r="B7" s="6"/>
      <c r="C7" s="16" t="s">
        <v>214</v>
      </c>
      <c r="D7" s="7"/>
      <c r="E7" s="7"/>
      <c r="F7" s="8"/>
      <c r="G7" s="8"/>
      <c r="H7" s="8"/>
      <c r="I7" s="8"/>
      <c r="J7" s="9"/>
      <c r="K7" s="8"/>
      <c r="L7" s="9"/>
      <c r="M7" s="9"/>
      <c r="N7" s="10"/>
      <c r="O7" s="8"/>
      <c r="P7" s="8"/>
      <c r="Q7" s="8"/>
      <c r="R7" s="15"/>
      <c r="S7" s="1"/>
      <c r="T7" s="1"/>
      <c r="U7" s="1"/>
    </row>
    <row r="8" spans="1:21" ht="25.5" x14ac:dyDescent="0.35">
      <c r="A8" s="1"/>
      <c r="B8" s="6"/>
      <c r="C8" s="16" t="s">
        <v>215</v>
      </c>
      <c r="D8" s="17"/>
      <c r="E8" s="7"/>
      <c r="F8" s="8"/>
      <c r="G8" s="8"/>
      <c r="H8" s="8"/>
      <c r="I8" s="8"/>
      <c r="J8" s="9"/>
      <c r="K8" s="8"/>
      <c r="L8" s="9"/>
      <c r="M8" s="9"/>
      <c r="N8" s="10"/>
      <c r="O8" s="8"/>
      <c r="P8" s="8"/>
      <c r="Q8" s="8"/>
      <c r="R8" s="15"/>
      <c r="S8" s="1"/>
      <c r="T8" s="1"/>
      <c r="U8" s="1"/>
    </row>
    <row r="9" spans="1:21" ht="25.5" x14ac:dyDescent="0.35">
      <c r="A9" s="1"/>
      <c r="B9" s="6"/>
      <c r="C9" s="16" t="s">
        <v>213</v>
      </c>
      <c r="D9" s="7"/>
      <c r="E9" s="7"/>
      <c r="F9" s="8"/>
      <c r="G9" s="8"/>
      <c r="H9" s="8"/>
      <c r="I9" s="8"/>
      <c r="J9" s="9"/>
      <c r="K9" s="8"/>
      <c r="L9" s="9"/>
      <c r="M9" s="9"/>
      <c r="N9" s="10"/>
      <c r="O9" s="8"/>
      <c r="P9" s="8"/>
      <c r="Q9" s="8"/>
      <c r="R9" s="15"/>
      <c r="S9" s="1"/>
      <c r="T9" s="1"/>
      <c r="U9" s="1"/>
    </row>
    <row r="10" spans="1:21" ht="25.5" x14ac:dyDescent="0.35">
      <c r="A10" s="1"/>
      <c r="B10" s="6"/>
      <c r="C10" s="16" t="s">
        <v>222</v>
      </c>
      <c r="D10" s="17"/>
      <c r="E10" s="7"/>
      <c r="F10" s="8"/>
      <c r="G10" s="8"/>
      <c r="H10" s="8"/>
      <c r="I10" s="8"/>
      <c r="J10" s="9"/>
      <c r="K10" s="8"/>
      <c r="L10" s="9"/>
      <c r="M10" s="9"/>
      <c r="N10" s="10"/>
      <c r="O10" s="8"/>
      <c r="P10" s="8"/>
      <c r="Q10" s="8"/>
      <c r="R10" s="15"/>
      <c r="S10" s="1"/>
      <c r="T10" s="1"/>
      <c r="U10" s="1"/>
    </row>
    <row r="11" spans="1:21" ht="25.5" x14ac:dyDescent="0.35">
      <c r="A11" s="1"/>
      <c r="B11" s="6"/>
      <c r="C11" s="16" t="s">
        <v>212</v>
      </c>
      <c r="D11" s="17"/>
      <c r="E11" s="7"/>
      <c r="F11" s="8"/>
      <c r="G11" s="8"/>
      <c r="H11" s="8"/>
      <c r="I11" s="8"/>
      <c r="J11" s="9"/>
      <c r="K11" s="8"/>
      <c r="L11" s="9"/>
      <c r="M11" s="9"/>
      <c r="N11" s="10"/>
      <c r="O11" s="8"/>
      <c r="P11" s="8"/>
      <c r="Q11" s="8"/>
      <c r="R11" s="15"/>
      <c r="S11" s="1"/>
      <c r="T11" s="1"/>
      <c r="U11" s="1"/>
    </row>
    <row r="12" spans="1:21" ht="25.5" x14ac:dyDescent="0.35">
      <c r="A12" s="1"/>
      <c r="B12" s="6"/>
      <c r="C12" s="16" t="s">
        <v>223</v>
      </c>
      <c r="D12" s="7"/>
      <c r="E12" s="7"/>
      <c r="F12" s="8"/>
      <c r="G12" s="8"/>
      <c r="H12" s="8"/>
      <c r="I12" s="8"/>
      <c r="J12" s="9"/>
      <c r="K12" s="8"/>
      <c r="L12" s="9"/>
      <c r="M12" s="9"/>
      <c r="N12" s="10"/>
      <c r="O12" s="8"/>
      <c r="P12" s="8"/>
      <c r="Q12" s="8"/>
      <c r="R12" s="15"/>
      <c r="S12" s="1"/>
      <c r="T12" s="1"/>
      <c r="U12" s="1"/>
    </row>
    <row r="13" spans="1:21" ht="25.5" x14ac:dyDescent="0.35">
      <c r="A13" s="1"/>
      <c r="B13" s="6"/>
      <c r="C13" s="16"/>
      <c r="D13" s="7"/>
      <c r="E13" s="7"/>
      <c r="F13" s="8"/>
      <c r="G13" s="8"/>
      <c r="H13" s="8"/>
      <c r="I13" s="8"/>
      <c r="J13" s="9"/>
      <c r="K13" s="8"/>
      <c r="L13" s="9"/>
      <c r="M13" s="9"/>
      <c r="N13" s="10"/>
      <c r="O13" s="8"/>
      <c r="P13" s="8"/>
      <c r="Q13" s="8"/>
      <c r="R13" s="15"/>
      <c r="S13" s="1"/>
      <c r="T13" s="1"/>
      <c r="U13" s="1"/>
    </row>
    <row r="14" spans="1:21" ht="25.5" x14ac:dyDescent="0.35">
      <c r="A14" s="1"/>
      <c r="B14" s="6"/>
      <c r="C14" s="16"/>
      <c r="D14" s="7"/>
      <c r="E14" s="7"/>
      <c r="F14" s="8"/>
      <c r="G14" s="8"/>
      <c r="H14" s="8"/>
      <c r="I14" s="8"/>
      <c r="J14" s="9"/>
      <c r="K14" s="8"/>
      <c r="L14" s="9"/>
      <c r="M14" s="9"/>
      <c r="N14" s="10"/>
      <c r="O14" s="8"/>
      <c r="P14" s="8"/>
      <c r="Q14" s="8"/>
      <c r="R14" s="15"/>
      <c r="S14" s="1"/>
      <c r="T14" s="1"/>
      <c r="U14" s="1"/>
    </row>
    <row r="15" spans="1:21" ht="25.5" x14ac:dyDescent="0.35">
      <c r="A15" s="1"/>
      <c r="B15" s="6"/>
      <c r="C15" s="16"/>
      <c r="D15" s="7"/>
      <c r="E15" s="7"/>
      <c r="F15" s="8"/>
      <c r="G15" s="8"/>
      <c r="H15" s="8"/>
      <c r="I15" s="8"/>
      <c r="J15" s="9"/>
      <c r="K15" s="8"/>
      <c r="L15" s="9"/>
      <c r="M15" s="9"/>
      <c r="N15" s="10"/>
      <c r="O15" s="8"/>
      <c r="P15" s="8"/>
      <c r="Q15" s="8"/>
      <c r="R15" s="15"/>
      <c r="S15" s="1"/>
      <c r="T15" s="1"/>
      <c r="U15" s="1"/>
    </row>
    <row r="16" spans="1:21" ht="26.25" x14ac:dyDescent="0.4">
      <c r="A16" s="1"/>
      <c r="B16" s="18"/>
      <c r="C16" s="19"/>
      <c r="D16" s="7"/>
      <c r="E16" s="46"/>
      <c r="F16" s="8"/>
      <c r="G16" s="8"/>
      <c r="H16" s="8"/>
      <c r="I16" s="8"/>
      <c r="J16" s="9"/>
      <c r="K16" s="8"/>
      <c r="L16" s="9"/>
      <c r="M16" s="9"/>
      <c r="N16" s="10"/>
      <c r="O16" s="8"/>
      <c r="P16" s="8"/>
      <c r="Q16" s="8"/>
      <c r="R16" s="15"/>
      <c r="S16" s="1"/>
      <c r="T16" s="1"/>
      <c r="U16" s="1"/>
    </row>
    <row r="17" spans="1:21" ht="26.25" x14ac:dyDescent="0.4">
      <c r="A17" s="1"/>
      <c r="B17" s="18"/>
      <c r="C17" s="19"/>
      <c r="D17" s="7"/>
      <c r="E17" s="46"/>
      <c r="F17" s="8"/>
      <c r="G17" s="8"/>
      <c r="H17" s="8"/>
      <c r="I17" s="8"/>
      <c r="J17" s="9"/>
      <c r="K17" s="8"/>
      <c r="L17" s="9"/>
      <c r="M17" s="9"/>
      <c r="N17" s="10"/>
      <c r="O17" s="8"/>
      <c r="P17" s="8"/>
      <c r="Q17" s="8"/>
      <c r="R17" s="15"/>
      <c r="S17" s="1"/>
      <c r="T17" s="1"/>
      <c r="U17" s="1"/>
    </row>
    <row r="18" spans="1:21" ht="23.25" x14ac:dyDescent="0.3">
      <c r="A18" s="1"/>
      <c r="B18" s="18"/>
      <c r="C18" s="19"/>
      <c r="D18" s="8"/>
      <c r="E18" s="8"/>
      <c r="F18" s="8"/>
      <c r="G18" s="8"/>
      <c r="H18" s="8"/>
      <c r="I18" s="8"/>
      <c r="J18" s="8"/>
      <c r="K18" s="8"/>
      <c r="L18" s="8"/>
      <c r="M18" s="11"/>
      <c r="N18" s="8"/>
      <c r="O18" s="8"/>
      <c r="P18" s="8"/>
      <c r="Q18" s="8"/>
      <c r="R18" s="15"/>
      <c r="S18" s="1"/>
      <c r="T18" s="1"/>
      <c r="U18" s="1"/>
    </row>
    <row r="19" spans="1:21" ht="15" thickBot="1" x14ac:dyDescent="0.25">
      <c r="A19" s="1"/>
      <c r="B19" s="20"/>
      <c r="C19" s="21"/>
      <c r="D19" s="21"/>
      <c r="E19" s="21"/>
      <c r="F19" s="21"/>
      <c r="G19" s="21"/>
      <c r="H19" s="21"/>
      <c r="I19" s="21"/>
      <c r="J19" s="21"/>
      <c r="K19" s="21"/>
      <c r="L19" s="21"/>
      <c r="M19" s="21"/>
      <c r="N19" s="21"/>
      <c r="O19" s="21"/>
      <c r="P19" s="21"/>
      <c r="Q19" s="21"/>
      <c r="R19" s="22"/>
      <c r="S19" s="1"/>
      <c r="T19" s="1"/>
      <c r="U19" s="1"/>
    </row>
    <row r="20" spans="1:21" ht="15" thickTop="1" x14ac:dyDescent="0.2">
      <c r="A20" s="1"/>
      <c r="B20" s="1"/>
      <c r="C20" s="1"/>
      <c r="D20" s="1"/>
      <c r="E20" s="1"/>
      <c r="F20" s="1"/>
      <c r="G20" s="1"/>
      <c r="H20" s="1"/>
      <c r="I20" s="1"/>
      <c r="J20" s="1"/>
      <c r="K20" s="1"/>
      <c r="L20" s="1"/>
      <c r="M20" s="1"/>
      <c r="N20" s="1"/>
      <c r="O20" s="1"/>
      <c r="P20" s="1"/>
      <c r="Q20" s="1"/>
      <c r="R20" s="1"/>
      <c r="S20" s="1"/>
      <c r="T20" s="1"/>
      <c r="U20" s="1"/>
    </row>
    <row r="21" spans="1:21" x14ac:dyDescent="0.2">
      <c r="A21" s="1"/>
      <c r="B21" s="1"/>
      <c r="C21" s="1"/>
      <c r="D21" s="1"/>
      <c r="E21" s="1"/>
      <c r="F21" s="1"/>
      <c r="G21" s="1"/>
      <c r="H21" s="1"/>
      <c r="I21" s="1"/>
      <c r="J21" s="1"/>
      <c r="K21" s="1"/>
      <c r="L21" s="1"/>
      <c r="M21" s="1"/>
      <c r="N21" s="1"/>
      <c r="O21" s="1"/>
      <c r="P21" s="1"/>
      <c r="Q21" s="1"/>
      <c r="R21" s="1"/>
      <c r="S21" s="1"/>
      <c r="T21" s="1"/>
      <c r="U21" s="1"/>
    </row>
    <row r="22" spans="1:21" x14ac:dyDescent="0.2">
      <c r="A22" s="1"/>
      <c r="B22" s="1"/>
      <c r="C22" s="1"/>
      <c r="D22" s="1"/>
      <c r="E22" s="1"/>
      <c r="F22" s="1"/>
      <c r="G22" s="1"/>
      <c r="H22" s="1"/>
      <c r="I22" s="1"/>
      <c r="J22" s="1"/>
      <c r="K22" s="1"/>
      <c r="L22" s="1"/>
      <c r="M22" s="1"/>
      <c r="N22" s="1"/>
      <c r="O22" s="1"/>
      <c r="P22" s="1"/>
      <c r="Q22" s="1"/>
      <c r="R22" s="1"/>
      <c r="S22" s="1"/>
      <c r="T22" s="1"/>
      <c r="U22" s="1"/>
    </row>
    <row r="23" spans="1:21" x14ac:dyDescent="0.2">
      <c r="A23" s="1"/>
      <c r="B23" s="1"/>
      <c r="C23" s="1"/>
      <c r="D23" s="1"/>
      <c r="E23" s="1"/>
      <c r="F23" s="1"/>
      <c r="G23" s="1"/>
      <c r="H23" s="1"/>
      <c r="I23" s="1"/>
      <c r="J23" s="1"/>
      <c r="K23" s="1"/>
      <c r="L23" s="1"/>
      <c r="M23" s="1"/>
      <c r="N23" s="1"/>
      <c r="O23" s="1"/>
      <c r="P23" s="1"/>
      <c r="Q23" s="1"/>
      <c r="R23" s="1"/>
      <c r="S23" s="1"/>
      <c r="T23" s="1"/>
      <c r="U23" s="1"/>
    </row>
    <row r="24" spans="1:21" x14ac:dyDescent="0.2">
      <c r="A24" s="1"/>
      <c r="B24" s="1"/>
      <c r="C24" s="1"/>
      <c r="D24" s="1"/>
      <c r="E24" s="1"/>
      <c r="F24" s="1"/>
      <c r="G24" s="1"/>
      <c r="H24" s="1"/>
      <c r="I24" s="1"/>
      <c r="J24" s="1"/>
      <c r="K24" s="1"/>
      <c r="L24" s="1"/>
      <c r="M24" s="1"/>
      <c r="N24" s="1"/>
      <c r="O24" s="1"/>
      <c r="P24" s="1"/>
      <c r="Q24" s="1"/>
      <c r="R24" s="1"/>
      <c r="S24" s="1"/>
      <c r="T24" s="1"/>
      <c r="U24" s="1"/>
    </row>
    <row r="25" spans="1:21" x14ac:dyDescent="0.2">
      <c r="A25" s="1"/>
      <c r="B25" s="1"/>
      <c r="C25" s="1"/>
      <c r="D25" s="1"/>
      <c r="E25" s="1"/>
      <c r="F25" s="1"/>
      <c r="G25" s="1"/>
      <c r="H25" s="1"/>
      <c r="I25" s="1"/>
      <c r="J25" s="1"/>
      <c r="K25" s="1"/>
      <c r="L25" s="1"/>
      <c r="M25" s="1"/>
      <c r="N25" s="1"/>
      <c r="O25" s="1"/>
      <c r="P25" s="1"/>
      <c r="Q25" s="1"/>
      <c r="R25" s="1"/>
      <c r="S25" s="1"/>
      <c r="T25" s="1"/>
      <c r="U25" s="1"/>
    </row>
    <row r="26" spans="1:21" x14ac:dyDescent="0.2">
      <c r="A26" s="1"/>
      <c r="B26" s="1"/>
      <c r="C26" s="1"/>
      <c r="D26" s="1"/>
      <c r="E26" s="1"/>
      <c r="F26" s="1"/>
      <c r="G26" s="1"/>
      <c r="H26" s="1"/>
      <c r="I26" s="1"/>
      <c r="J26" s="1"/>
      <c r="K26" s="1"/>
      <c r="L26" s="1"/>
      <c r="M26" s="1"/>
      <c r="N26" s="1"/>
      <c r="O26" s="1"/>
      <c r="P26" s="1"/>
      <c r="Q26" s="1"/>
      <c r="R26" s="1"/>
      <c r="S26" s="1"/>
      <c r="T26" s="1"/>
      <c r="U26" s="1"/>
    </row>
    <row r="27" spans="1:21" x14ac:dyDescent="0.2">
      <c r="A27" s="1"/>
      <c r="B27" s="1"/>
      <c r="C27" s="1"/>
      <c r="D27" s="1"/>
      <c r="E27" s="1"/>
      <c r="F27" s="1"/>
      <c r="G27" s="1"/>
      <c r="H27" s="1"/>
      <c r="I27" s="1"/>
      <c r="J27" s="1"/>
      <c r="K27" s="1"/>
      <c r="L27" s="1"/>
      <c r="M27" s="1"/>
      <c r="N27" s="1"/>
      <c r="O27" s="1"/>
      <c r="P27" s="1"/>
      <c r="Q27" s="1"/>
      <c r="R27" s="1"/>
      <c r="S27" s="1"/>
      <c r="T27" s="1"/>
      <c r="U27" s="1"/>
    </row>
    <row r="28" spans="1:21" x14ac:dyDescent="0.2">
      <c r="A28" s="1"/>
      <c r="B28" s="1"/>
      <c r="C28" s="1"/>
      <c r="D28" s="1"/>
      <c r="E28" s="1"/>
      <c r="F28" s="1"/>
      <c r="G28" s="1"/>
      <c r="H28" s="1"/>
      <c r="I28" s="1"/>
      <c r="J28" s="1"/>
      <c r="K28" s="1"/>
      <c r="L28" s="1"/>
      <c r="M28" s="1"/>
      <c r="N28" s="1"/>
      <c r="O28" s="1"/>
      <c r="P28" s="1"/>
      <c r="Q28" s="1"/>
      <c r="R28" s="1"/>
      <c r="S28" s="1"/>
      <c r="T28" s="1"/>
      <c r="U28" s="1"/>
    </row>
    <row r="29" spans="1:21" x14ac:dyDescent="0.2">
      <c r="A29" s="1"/>
      <c r="B29" s="1"/>
      <c r="C29" s="1"/>
      <c r="D29" s="1"/>
      <c r="E29" s="1"/>
      <c r="F29" s="1"/>
      <c r="G29" s="1"/>
      <c r="H29" s="1"/>
      <c r="I29" s="1"/>
      <c r="J29" s="1"/>
      <c r="K29" s="1"/>
      <c r="L29" s="1"/>
      <c r="M29" s="1"/>
      <c r="N29" s="1"/>
      <c r="O29" s="1"/>
      <c r="P29" s="1"/>
      <c r="Q29" s="1"/>
      <c r="R29" s="1"/>
      <c r="S29" s="1"/>
      <c r="T29" s="1"/>
      <c r="U29" s="1"/>
    </row>
    <row r="30" spans="1:21" x14ac:dyDescent="0.2">
      <c r="A30" s="1"/>
      <c r="B30" s="1"/>
      <c r="C30" s="1"/>
      <c r="D30" s="1"/>
      <c r="E30" s="1"/>
      <c r="F30" s="1"/>
      <c r="G30" s="1"/>
      <c r="H30" s="1"/>
      <c r="I30" s="1"/>
      <c r="J30" s="1"/>
      <c r="K30" s="1"/>
      <c r="L30" s="1"/>
      <c r="M30" s="1"/>
      <c r="N30" s="1"/>
      <c r="O30" s="1"/>
      <c r="P30" s="1"/>
      <c r="Q30" s="1"/>
      <c r="R30" s="1"/>
      <c r="S30" s="1"/>
      <c r="T30" s="1"/>
      <c r="U30" s="1"/>
    </row>
    <row r="31" spans="1:21" x14ac:dyDescent="0.2">
      <c r="A31" s="1"/>
      <c r="B31" s="1"/>
      <c r="C31" s="1"/>
      <c r="D31" s="1"/>
      <c r="E31" s="1"/>
      <c r="F31" s="1"/>
      <c r="G31" s="1"/>
      <c r="H31" s="1"/>
      <c r="I31" s="1"/>
      <c r="J31" s="1"/>
      <c r="K31" s="1"/>
      <c r="L31" s="1"/>
      <c r="M31" s="1"/>
      <c r="N31" s="1"/>
      <c r="O31" s="1"/>
      <c r="P31" s="1"/>
      <c r="Q31" s="1"/>
      <c r="R31" s="1"/>
      <c r="S31" s="1"/>
      <c r="T31" s="1"/>
      <c r="U31" s="1"/>
    </row>
    <row r="32" spans="1:21" x14ac:dyDescent="0.2">
      <c r="A32" s="1"/>
      <c r="B32" s="1"/>
      <c r="C32" s="1"/>
      <c r="D32" s="1"/>
      <c r="E32" s="1"/>
      <c r="F32" s="1"/>
      <c r="G32" s="1"/>
      <c r="H32" s="1"/>
      <c r="I32" s="1"/>
      <c r="J32" s="1"/>
      <c r="K32" s="1"/>
      <c r="L32" s="1"/>
      <c r="M32" s="1"/>
      <c r="N32" s="1"/>
      <c r="O32" s="1"/>
      <c r="P32" s="1"/>
      <c r="Q32" s="1"/>
      <c r="R32" s="1"/>
      <c r="S32" s="1"/>
      <c r="T32" s="1"/>
      <c r="U32" s="1"/>
    </row>
    <row r="33" spans="1:21" x14ac:dyDescent="0.2">
      <c r="A33" s="1"/>
      <c r="B33" s="1"/>
      <c r="C33" s="1"/>
      <c r="D33" s="1"/>
      <c r="E33" s="1"/>
      <c r="F33" s="1"/>
      <c r="G33" s="1"/>
      <c r="H33" s="1"/>
      <c r="I33" s="1"/>
      <c r="J33" s="1"/>
      <c r="K33" s="1"/>
      <c r="L33" s="1"/>
      <c r="M33" s="1"/>
      <c r="N33" s="1"/>
      <c r="O33" s="1"/>
      <c r="P33" s="1"/>
      <c r="Q33" s="1"/>
      <c r="R33" s="1"/>
      <c r="S33" s="1"/>
      <c r="T33" s="1"/>
      <c r="U33" s="1"/>
    </row>
    <row r="34" spans="1:21" x14ac:dyDescent="0.2">
      <c r="A34" s="1"/>
      <c r="B34" s="1"/>
      <c r="C34" s="1"/>
      <c r="D34" s="1"/>
      <c r="E34" s="1"/>
      <c r="F34" s="1"/>
      <c r="G34" s="1"/>
      <c r="H34" s="1"/>
      <c r="I34" s="1"/>
      <c r="J34" s="1"/>
      <c r="K34" s="1"/>
      <c r="L34" s="1"/>
      <c r="M34" s="1"/>
      <c r="N34" s="1"/>
      <c r="O34" s="1"/>
      <c r="P34" s="1"/>
      <c r="Q34" s="1"/>
      <c r="R34" s="1"/>
      <c r="S34" s="1"/>
      <c r="T34" s="1"/>
      <c r="U34" s="1"/>
    </row>
    <row r="35" spans="1:21" x14ac:dyDescent="0.2">
      <c r="A35" s="1"/>
      <c r="B35" s="1"/>
      <c r="C35" s="1"/>
      <c r="D35" s="1"/>
      <c r="E35" s="1"/>
      <c r="F35" s="1"/>
      <c r="G35" s="1"/>
      <c r="H35" s="1"/>
      <c r="I35" s="1"/>
      <c r="J35" s="1"/>
      <c r="K35" s="1"/>
      <c r="L35" s="1"/>
      <c r="M35" s="1"/>
      <c r="N35" s="1"/>
      <c r="O35" s="1"/>
      <c r="P35" s="1"/>
      <c r="Q35" s="1"/>
      <c r="R35" s="1"/>
      <c r="S35" s="1"/>
      <c r="T35" s="1"/>
      <c r="U35" s="1"/>
    </row>
    <row r="36" spans="1:21" x14ac:dyDescent="0.2">
      <c r="A36" s="1"/>
      <c r="B36" s="1"/>
      <c r="C36" s="1"/>
      <c r="D36" s="1"/>
      <c r="E36" s="1"/>
      <c r="F36" s="1"/>
      <c r="G36" s="1"/>
      <c r="H36" s="1"/>
      <c r="I36" s="1"/>
      <c r="J36" s="1"/>
      <c r="K36" s="1"/>
      <c r="L36" s="1"/>
      <c r="M36" s="1"/>
      <c r="N36" s="1"/>
      <c r="O36" s="1"/>
      <c r="P36" s="1"/>
      <c r="Q36" s="1"/>
      <c r="R36" s="1"/>
      <c r="S36" s="1"/>
      <c r="T36" s="1"/>
      <c r="U36" s="1"/>
    </row>
    <row r="37" spans="1:21" x14ac:dyDescent="0.2">
      <c r="A37" s="1"/>
      <c r="B37" s="1"/>
      <c r="C37" s="1"/>
      <c r="D37" s="1"/>
      <c r="E37" s="1"/>
      <c r="F37" s="1"/>
      <c r="G37" s="1"/>
      <c r="H37" s="1"/>
      <c r="I37" s="1"/>
      <c r="J37" s="1"/>
      <c r="K37" s="1"/>
      <c r="L37" s="1"/>
      <c r="M37" s="1"/>
      <c r="N37" s="1"/>
      <c r="O37" s="1"/>
      <c r="P37" s="1"/>
      <c r="Q37" s="1"/>
      <c r="R37" s="1"/>
      <c r="S37" s="1"/>
      <c r="T37" s="1"/>
      <c r="U37" s="1"/>
    </row>
    <row r="59" spans="5:6" x14ac:dyDescent="0.2">
      <c r="E59" t="s">
        <v>171</v>
      </c>
      <c r="F59" t="s">
        <v>172</v>
      </c>
    </row>
    <row r="60" spans="5:6" x14ac:dyDescent="0.2">
      <c r="E60" t="s">
        <v>173</v>
      </c>
      <c r="F60" t="s">
        <v>174</v>
      </c>
    </row>
    <row r="61" spans="5:6" x14ac:dyDescent="0.2">
      <c r="E61" t="s">
        <v>175</v>
      </c>
      <c r="F61" t="s">
        <v>176</v>
      </c>
    </row>
    <row r="62" spans="5:6" x14ac:dyDescent="0.2">
      <c r="E62" t="s">
        <v>177</v>
      </c>
      <c r="F62" t="s">
        <v>178</v>
      </c>
    </row>
    <row r="63" spans="5:6" x14ac:dyDescent="0.2">
      <c r="E63" t="s">
        <v>179</v>
      </c>
      <c r="F63" t="s">
        <v>180</v>
      </c>
    </row>
    <row r="64" spans="5:6" x14ac:dyDescent="0.2">
      <c r="E64" t="s">
        <v>181</v>
      </c>
      <c r="F64" t="s">
        <v>182</v>
      </c>
    </row>
    <row r="65" spans="5:6" x14ac:dyDescent="0.2">
      <c r="E65" t="s">
        <v>183</v>
      </c>
      <c r="F65" t="s">
        <v>184</v>
      </c>
    </row>
    <row r="66" spans="5:6" x14ac:dyDescent="0.2">
      <c r="E66" t="s">
        <v>185</v>
      </c>
      <c r="F66" t="s">
        <v>186</v>
      </c>
    </row>
    <row r="67" spans="5:6" x14ac:dyDescent="0.2">
      <c r="E67" t="s">
        <v>187</v>
      </c>
      <c r="F67" t="s">
        <v>188</v>
      </c>
    </row>
    <row r="68" spans="5:6" x14ac:dyDescent="0.2">
      <c r="E68" t="s">
        <v>189</v>
      </c>
      <c r="F68" t="s">
        <v>190</v>
      </c>
    </row>
    <row r="69" spans="5:6" x14ac:dyDescent="0.2">
      <c r="E69" t="s">
        <v>191</v>
      </c>
      <c r="F69" t="s">
        <v>192</v>
      </c>
    </row>
    <row r="70" spans="5:6" x14ac:dyDescent="0.2">
      <c r="E70" t="s">
        <v>193</v>
      </c>
      <c r="F70" t="s">
        <v>194</v>
      </c>
    </row>
    <row r="71" spans="5:6" x14ac:dyDescent="0.2">
      <c r="E71" t="s">
        <v>195</v>
      </c>
      <c r="F71" t="s">
        <v>196</v>
      </c>
    </row>
    <row r="72" spans="5:6" x14ac:dyDescent="0.2">
      <c r="E72" t="s">
        <v>197</v>
      </c>
      <c r="F72" t="s">
        <v>198</v>
      </c>
    </row>
    <row r="73" spans="5:6" x14ac:dyDescent="0.2">
      <c r="E73" t="s">
        <v>199</v>
      </c>
      <c r="F73" t="s">
        <v>200</v>
      </c>
    </row>
    <row r="74" spans="5:6" x14ac:dyDescent="0.2">
      <c r="E74" t="s">
        <v>201</v>
      </c>
      <c r="F74" t="s">
        <v>202</v>
      </c>
    </row>
    <row r="75" spans="5:6" x14ac:dyDescent="0.2">
      <c r="E75" t="s">
        <v>203</v>
      </c>
      <c r="F75" t="s">
        <v>204</v>
      </c>
    </row>
    <row r="76" spans="5:6" x14ac:dyDescent="0.2">
      <c r="E76" t="s">
        <v>205</v>
      </c>
      <c r="F76" t="s">
        <v>206</v>
      </c>
    </row>
    <row r="77" spans="5:6" x14ac:dyDescent="0.2">
      <c r="E77" t="s">
        <v>207</v>
      </c>
      <c r="F77" t="s">
        <v>208</v>
      </c>
    </row>
    <row r="78" spans="5:6" x14ac:dyDescent="0.2">
      <c r="E78" t="s">
        <v>209</v>
      </c>
      <c r="F78" t="s">
        <v>210</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00FF"/>
  </sheetPr>
  <dimension ref="A1:U39"/>
  <sheetViews>
    <sheetView zoomScaleNormal="100" workbookViewId="0">
      <selection activeCell="G27" sqref="G27"/>
    </sheetView>
  </sheetViews>
  <sheetFormatPr defaultRowHeight="14.25" x14ac:dyDescent="0.2"/>
  <cols>
    <col min="2" max="6" width="7" customWidth="1"/>
    <col min="7" max="7" width="12.75" customWidth="1"/>
    <col min="8" max="11" width="10.375" customWidth="1"/>
    <col min="12" max="13" width="10.125" customWidth="1"/>
    <col min="14" max="14" width="13.875" customWidth="1"/>
    <col min="15" max="15" width="5.75" bestFit="1" customWidth="1"/>
    <col min="16" max="19" width="7" customWidth="1"/>
    <col min="20" max="20" width="8.125" customWidth="1"/>
    <col min="21" max="23" width="14.125" customWidth="1"/>
  </cols>
  <sheetData>
    <row r="1" spans="1:21" ht="18" x14ac:dyDescent="0.25">
      <c r="A1" s="76" t="s">
        <v>88</v>
      </c>
    </row>
    <row r="2" spans="1:21" ht="23.25" x14ac:dyDescent="0.35">
      <c r="A2" s="63" t="s">
        <v>76</v>
      </c>
      <c r="B2" s="57"/>
      <c r="C2" s="57"/>
      <c r="D2" s="57"/>
      <c r="E2" s="57"/>
      <c r="F2" s="57"/>
      <c r="G2" s="57"/>
      <c r="H2" s="57"/>
      <c r="I2" s="57"/>
      <c r="J2" s="57"/>
      <c r="K2" s="57"/>
      <c r="L2" s="57"/>
      <c r="M2" s="57"/>
      <c r="N2" s="57"/>
      <c r="O2" s="57"/>
      <c r="P2" s="57"/>
      <c r="Q2" s="58"/>
    </row>
    <row r="3" spans="1:21" ht="23.25" x14ac:dyDescent="0.35">
      <c r="A3" s="80" t="s">
        <v>94</v>
      </c>
      <c r="B3" s="74"/>
      <c r="C3" s="74"/>
      <c r="D3" s="74"/>
      <c r="E3" s="74"/>
      <c r="F3" s="74"/>
      <c r="G3" s="74"/>
      <c r="H3" s="74"/>
      <c r="I3" s="74"/>
      <c r="J3" s="74"/>
      <c r="K3" s="74"/>
      <c r="L3" s="74"/>
      <c r="M3" s="74"/>
      <c r="N3" s="74"/>
      <c r="O3" s="74"/>
      <c r="P3" s="74"/>
      <c r="Q3" s="75"/>
    </row>
    <row r="11" spans="1:21" x14ac:dyDescent="0.2">
      <c r="B11" s="73"/>
      <c r="C11" s="73"/>
      <c r="D11" s="73"/>
      <c r="E11" s="73"/>
      <c r="F11" s="73"/>
      <c r="G11" s="73"/>
      <c r="H11" s="73"/>
      <c r="I11" s="73"/>
      <c r="J11" s="73"/>
      <c r="K11" s="73"/>
      <c r="L11" s="73"/>
      <c r="M11" s="73"/>
      <c r="N11" s="73"/>
      <c r="O11" s="73"/>
      <c r="P11" s="73"/>
      <c r="Q11" s="73"/>
      <c r="R11" s="73"/>
      <c r="S11" s="73"/>
      <c r="U11" s="73"/>
    </row>
    <row r="12" spans="1:21" x14ac:dyDescent="0.2">
      <c r="B12" s="73"/>
      <c r="C12" s="73"/>
      <c r="D12" s="73"/>
      <c r="E12" s="73"/>
      <c r="F12" s="73"/>
      <c r="G12" s="73"/>
      <c r="H12" s="73"/>
      <c r="I12" s="73"/>
      <c r="J12" s="73"/>
      <c r="K12" s="73"/>
      <c r="L12" s="73"/>
      <c r="M12" s="73"/>
      <c r="N12" s="73"/>
      <c r="O12" s="73"/>
      <c r="P12" s="73"/>
      <c r="Q12" s="73"/>
      <c r="R12" s="73"/>
      <c r="S12" s="73"/>
      <c r="U12" s="73"/>
    </row>
    <row r="13" spans="1:21" x14ac:dyDescent="0.2">
      <c r="A13" s="34" t="s">
        <v>92</v>
      </c>
      <c r="B13" s="35"/>
      <c r="C13" s="35"/>
      <c r="D13" s="35"/>
      <c r="E13" s="35"/>
      <c r="F13" s="35"/>
      <c r="G13" s="35"/>
      <c r="H13" s="35"/>
      <c r="I13" s="35"/>
      <c r="J13" s="35"/>
      <c r="K13" s="36"/>
    </row>
    <row r="14" spans="1:21" x14ac:dyDescent="0.2">
      <c r="A14" s="37" t="s">
        <v>93</v>
      </c>
      <c r="B14" s="38"/>
      <c r="C14" s="38"/>
      <c r="D14" s="38"/>
      <c r="E14" s="38"/>
      <c r="F14" s="38"/>
      <c r="G14" s="38"/>
      <c r="H14" s="38"/>
      <c r="I14" s="38"/>
      <c r="J14" s="38"/>
      <c r="K14" s="39"/>
    </row>
    <row r="16" spans="1:21" x14ac:dyDescent="0.2">
      <c r="A16" t="s">
        <v>43</v>
      </c>
      <c r="L16" t="s">
        <v>103</v>
      </c>
    </row>
    <row r="17" spans="1:16" x14ac:dyDescent="0.2">
      <c r="A17" s="66" t="s">
        <v>37</v>
      </c>
      <c r="G17" t="s">
        <v>44</v>
      </c>
    </row>
    <row r="18" spans="1:16" x14ac:dyDescent="0.2">
      <c r="A18" s="66" t="s">
        <v>38</v>
      </c>
      <c r="G18" t="s">
        <v>44</v>
      </c>
      <c r="L18" s="27" t="s">
        <v>77</v>
      </c>
      <c r="M18" s="27" t="s">
        <v>78</v>
      </c>
      <c r="N18" s="27" t="s">
        <v>56</v>
      </c>
    </row>
    <row r="19" spans="1:16" x14ac:dyDescent="0.2">
      <c r="L19" s="48">
        <v>0</v>
      </c>
      <c r="M19" s="23">
        <v>0</v>
      </c>
      <c r="N19" s="25"/>
    </row>
    <row r="20" spans="1:16" x14ac:dyDescent="0.2">
      <c r="A20" s="27" t="s">
        <v>45</v>
      </c>
      <c r="B20" s="27"/>
      <c r="C20" s="27"/>
      <c r="D20" s="27"/>
      <c r="E20" s="27" t="s">
        <v>62</v>
      </c>
      <c r="F20" s="27" t="s">
        <v>63</v>
      </c>
      <c r="G20" s="27" t="s">
        <v>64</v>
      </c>
      <c r="L20" s="48">
        <f t="shared" ref="L20:L37" si="0">-$G$24</f>
        <v>-4000</v>
      </c>
      <c r="M20" s="23">
        <v>1</v>
      </c>
      <c r="N20" s="25"/>
      <c r="P20" t="str">
        <f t="shared" ref="P20" ca="1" si="1">IF(_xlfn.ISFORMULA(N20),_xlfn.FORMULATEXT(N20),"")</f>
        <v/>
      </c>
    </row>
    <row r="21" spans="1:16" x14ac:dyDescent="0.2">
      <c r="A21" s="69" t="s">
        <v>61</v>
      </c>
      <c r="B21" s="70"/>
      <c r="C21" s="70"/>
      <c r="D21" s="71"/>
      <c r="E21" s="23" t="s">
        <v>3</v>
      </c>
      <c r="F21" s="23"/>
      <c r="G21" s="72">
        <v>0.05</v>
      </c>
      <c r="L21" s="48">
        <f t="shared" si="0"/>
        <v>-4000</v>
      </c>
      <c r="M21" s="23">
        <v>2</v>
      </c>
      <c r="N21" s="25"/>
    </row>
    <row r="22" spans="1:16" x14ac:dyDescent="0.2">
      <c r="A22" s="69" t="s">
        <v>10</v>
      </c>
      <c r="B22" s="70"/>
      <c r="C22" s="70"/>
      <c r="D22" s="71"/>
      <c r="E22" s="23" t="s">
        <v>4</v>
      </c>
      <c r="F22" s="23"/>
      <c r="G22" s="23">
        <v>1</v>
      </c>
      <c r="L22" s="48">
        <f t="shared" si="0"/>
        <v>-4000</v>
      </c>
      <c r="M22" s="23">
        <v>3</v>
      </c>
      <c r="N22" s="25"/>
    </row>
    <row r="23" spans="1:16" x14ac:dyDescent="0.2">
      <c r="A23" s="69" t="s">
        <v>1</v>
      </c>
      <c r="B23" s="70"/>
      <c r="C23" s="70"/>
      <c r="D23" s="71"/>
      <c r="E23" s="23" t="s">
        <v>2</v>
      </c>
      <c r="F23" s="23"/>
      <c r="G23" s="23">
        <v>18</v>
      </c>
      <c r="I23" t="str">
        <f t="shared" ref="I23:I24" ca="1" si="2">IF(_xlfn.ISFORMULA(G23),_xlfn.FORMULATEXT(G23),"")</f>
        <v/>
      </c>
      <c r="L23" s="48">
        <f t="shared" si="0"/>
        <v>-4000</v>
      </c>
      <c r="M23" s="23">
        <v>4</v>
      </c>
      <c r="N23" s="25"/>
    </row>
    <row r="24" spans="1:16" x14ac:dyDescent="0.2">
      <c r="A24" s="69" t="s">
        <v>104</v>
      </c>
      <c r="B24" s="70"/>
      <c r="C24" s="70"/>
      <c r="D24" s="71"/>
      <c r="E24" s="23" t="s">
        <v>58</v>
      </c>
      <c r="F24" s="23" t="s">
        <v>59</v>
      </c>
      <c r="G24" s="23">
        <v>4000</v>
      </c>
      <c r="I24" t="str">
        <f t="shared" ca="1" si="2"/>
        <v/>
      </c>
      <c r="L24" s="48">
        <f t="shared" si="0"/>
        <v>-4000</v>
      </c>
      <c r="M24" s="23">
        <v>5</v>
      </c>
      <c r="N24" s="25"/>
    </row>
    <row r="25" spans="1:16" x14ac:dyDescent="0.2">
      <c r="A25" s="69" t="s">
        <v>101</v>
      </c>
      <c r="B25" s="70"/>
      <c r="C25" s="70"/>
      <c r="D25" s="88"/>
      <c r="E25" s="89"/>
      <c r="F25" s="90"/>
      <c r="G25" s="23" t="s">
        <v>102</v>
      </c>
      <c r="L25" s="48">
        <f t="shared" si="0"/>
        <v>-4000</v>
      </c>
      <c r="M25" s="23">
        <v>6</v>
      </c>
      <c r="N25" s="25"/>
    </row>
    <row r="26" spans="1:16" x14ac:dyDescent="0.2">
      <c r="A26" s="69" t="s">
        <v>52</v>
      </c>
      <c r="B26" s="70"/>
      <c r="C26" s="70"/>
      <c r="D26" s="71"/>
      <c r="E26" s="23" t="s">
        <v>53</v>
      </c>
      <c r="F26" s="23" t="s">
        <v>54</v>
      </c>
      <c r="G26" s="23" t="s">
        <v>66</v>
      </c>
      <c r="I26" t="str">
        <f t="shared" ref="I26:I31" ca="1" si="3">IF(_xlfn.ISFORMULA(G26),_xlfn.FORMULATEXT(G26),"")</f>
        <v/>
      </c>
      <c r="L26" s="48">
        <f t="shared" si="0"/>
        <v>-4000</v>
      </c>
      <c r="M26" s="23">
        <v>7</v>
      </c>
      <c r="N26" s="25"/>
    </row>
    <row r="27" spans="1:16" x14ac:dyDescent="0.2">
      <c r="A27" s="69" t="s">
        <v>5</v>
      </c>
      <c r="B27" s="70"/>
      <c r="C27" s="70"/>
      <c r="D27" s="71"/>
      <c r="E27" s="23" t="s">
        <v>6</v>
      </c>
      <c r="F27" s="23" t="s">
        <v>7</v>
      </c>
      <c r="G27" s="24"/>
      <c r="I27" t="str">
        <f t="shared" ca="1" si="3"/>
        <v/>
      </c>
      <c r="L27" s="48">
        <f t="shared" si="0"/>
        <v>-4000</v>
      </c>
      <c r="M27" s="23">
        <v>8</v>
      </c>
      <c r="N27" s="25"/>
    </row>
    <row r="28" spans="1:16" x14ac:dyDescent="0.2">
      <c r="A28" s="69" t="s">
        <v>65</v>
      </c>
      <c r="B28" s="70"/>
      <c r="C28" s="70"/>
      <c r="D28" s="71"/>
      <c r="E28" s="23" t="s">
        <v>50</v>
      </c>
      <c r="F28" s="23" t="s">
        <v>51</v>
      </c>
      <c r="G28" s="24"/>
      <c r="I28" t="str">
        <f t="shared" ca="1" si="3"/>
        <v/>
      </c>
      <c r="L28" s="48">
        <f t="shared" si="0"/>
        <v>-4000</v>
      </c>
      <c r="M28" s="23">
        <v>9</v>
      </c>
      <c r="N28" s="25"/>
    </row>
    <row r="29" spans="1:16" x14ac:dyDescent="0.2">
      <c r="A29" s="69" t="s">
        <v>55</v>
      </c>
      <c r="B29" s="70"/>
      <c r="C29" s="70"/>
      <c r="D29" s="71"/>
      <c r="E29" s="23" t="s">
        <v>56</v>
      </c>
      <c r="F29" s="23" t="s">
        <v>57</v>
      </c>
      <c r="G29" s="25"/>
      <c r="I29" t="str">
        <f t="shared" ca="1" si="3"/>
        <v/>
      </c>
      <c r="L29" s="48">
        <f t="shared" si="0"/>
        <v>-4000</v>
      </c>
      <c r="M29" s="23">
        <v>10</v>
      </c>
      <c r="N29" s="25"/>
    </row>
    <row r="30" spans="1:16" x14ac:dyDescent="0.2">
      <c r="A30" s="69" t="s">
        <v>67</v>
      </c>
      <c r="B30" s="70"/>
      <c r="C30" s="70"/>
      <c r="D30" s="70"/>
      <c r="E30" s="70"/>
      <c r="F30" s="71"/>
      <c r="G30" s="25"/>
      <c r="I30" t="str">
        <f t="shared" ca="1" si="3"/>
        <v/>
      </c>
      <c r="L30" s="48">
        <f t="shared" si="0"/>
        <v>-4000</v>
      </c>
      <c r="M30" s="23">
        <v>11</v>
      </c>
      <c r="N30" s="25"/>
    </row>
    <row r="31" spans="1:16" x14ac:dyDescent="0.2">
      <c r="A31" s="69" t="s">
        <v>68</v>
      </c>
      <c r="B31" s="70"/>
      <c r="C31" s="70"/>
      <c r="D31" s="70"/>
      <c r="E31" s="70"/>
      <c r="F31" s="71"/>
      <c r="G31" s="25"/>
      <c r="I31" t="str">
        <f t="shared" ca="1" si="3"/>
        <v/>
      </c>
      <c r="L31" s="48">
        <f t="shared" si="0"/>
        <v>-4000</v>
      </c>
      <c r="M31" s="23">
        <v>12</v>
      </c>
      <c r="N31" s="25"/>
    </row>
    <row r="32" spans="1:16" x14ac:dyDescent="0.2">
      <c r="D32" t="s">
        <v>91</v>
      </c>
      <c r="G32" s="25"/>
      <c r="I32" t="str">
        <f t="shared" ref="I32" ca="1" si="4">IF(_xlfn.ISFORMULA(G32),_xlfn.FORMULATEXT(G32),"")</f>
        <v/>
      </c>
      <c r="L32" s="48">
        <f t="shared" si="0"/>
        <v>-4000</v>
      </c>
      <c r="M32" s="23">
        <v>13</v>
      </c>
      <c r="N32" s="25"/>
    </row>
    <row r="33" spans="12:16" x14ac:dyDescent="0.2">
      <c r="L33" s="48">
        <f t="shared" si="0"/>
        <v>-4000</v>
      </c>
      <c r="M33" s="23">
        <v>14</v>
      </c>
      <c r="N33" s="25"/>
    </row>
    <row r="34" spans="12:16" x14ac:dyDescent="0.2">
      <c r="L34" s="48">
        <f t="shared" si="0"/>
        <v>-4000</v>
      </c>
      <c r="M34" s="23">
        <v>15</v>
      </c>
      <c r="N34" s="25"/>
    </row>
    <row r="35" spans="12:16" x14ac:dyDescent="0.2">
      <c r="L35" s="48">
        <f t="shared" si="0"/>
        <v>-4000</v>
      </c>
      <c r="M35" s="23">
        <v>16</v>
      </c>
      <c r="N35" s="25"/>
    </row>
    <row r="36" spans="12:16" x14ac:dyDescent="0.2">
      <c r="L36" s="48">
        <f t="shared" si="0"/>
        <v>-4000</v>
      </c>
      <c r="M36" s="23">
        <v>17</v>
      </c>
      <c r="N36" s="25"/>
    </row>
    <row r="37" spans="12:16" x14ac:dyDescent="0.2">
      <c r="L37" s="48">
        <f t="shared" si="0"/>
        <v>-4000</v>
      </c>
      <c r="M37" s="23">
        <v>18</v>
      </c>
      <c r="N37" s="25"/>
    </row>
    <row r="39" spans="12:16" x14ac:dyDescent="0.2">
      <c r="L39" t="s">
        <v>79</v>
      </c>
      <c r="N39" s="25">
        <f>SUM(N19:N37)</f>
        <v>0</v>
      </c>
      <c r="P39" t="str">
        <f t="shared" ref="P39" ca="1" si="5">IF(_xlfn.ISFORMULA(N39),_xlfn.FORMULATEXT(N39),"")</f>
        <v>=SUM(N19:N37)</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39"/>
  <sheetViews>
    <sheetView zoomScaleNormal="100" workbookViewId="0">
      <selection activeCell="N39" sqref="N39"/>
    </sheetView>
  </sheetViews>
  <sheetFormatPr defaultRowHeight="14.25" x14ac:dyDescent="0.2"/>
  <cols>
    <col min="2" max="6" width="7" customWidth="1"/>
    <col min="7" max="7" width="12.75" customWidth="1"/>
    <col min="8" max="11" width="10.375" customWidth="1"/>
    <col min="12" max="13" width="10.125" customWidth="1"/>
    <col min="14" max="14" width="13.875" customWidth="1"/>
    <col min="15" max="15" width="5.75" bestFit="1" customWidth="1"/>
    <col min="16" max="19" width="7" customWidth="1"/>
    <col min="20" max="20" width="8.125" customWidth="1"/>
    <col min="21" max="23" width="14.125" customWidth="1"/>
  </cols>
  <sheetData>
    <row r="1" spans="1:21" ht="18" x14ac:dyDescent="0.25">
      <c r="A1" s="76" t="s">
        <v>88</v>
      </c>
    </row>
    <row r="2" spans="1:21" ht="23.25" x14ac:dyDescent="0.35">
      <c r="A2" s="63" t="s">
        <v>76</v>
      </c>
      <c r="B2" s="57"/>
      <c r="C2" s="57"/>
      <c r="D2" s="57"/>
      <c r="E2" s="57"/>
      <c r="F2" s="57"/>
      <c r="G2" s="57"/>
      <c r="H2" s="57"/>
      <c r="I2" s="57"/>
      <c r="J2" s="57"/>
      <c r="K2" s="57"/>
      <c r="L2" s="57"/>
      <c r="M2" s="57"/>
      <c r="N2" s="57"/>
      <c r="O2" s="57"/>
      <c r="P2" s="57"/>
      <c r="Q2" s="58"/>
    </row>
    <row r="3" spans="1:21" ht="23.25" x14ac:dyDescent="0.35">
      <c r="A3" s="80" t="s">
        <v>94</v>
      </c>
      <c r="B3" s="74"/>
      <c r="C3" s="74"/>
      <c r="D3" s="74"/>
      <c r="E3" s="74"/>
      <c r="F3" s="74"/>
      <c r="G3" s="74"/>
      <c r="H3" s="74"/>
      <c r="I3" s="74"/>
      <c r="J3" s="74"/>
      <c r="K3" s="74"/>
      <c r="L3" s="74"/>
      <c r="M3" s="74"/>
      <c r="N3" s="74"/>
      <c r="O3" s="74"/>
      <c r="P3" s="74"/>
      <c r="Q3" s="75"/>
    </row>
    <row r="11" spans="1:21" x14ac:dyDescent="0.2">
      <c r="B11" s="73"/>
      <c r="C11" s="73"/>
      <c r="D11" s="73"/>
      <c r="E11" s="73"/>
      <c r="F11" s="73"/>
      <c r="G11" s="73"/>
      <c r="H11" s="73"/>
      <c r="I11" s="73"/>
      <c r="J11" s="73"/>
      <c r="K11" s="73"/>
      <c r="L11" s="73"/>
      <c r="M11" s="73"/>
      <c r="N11" s="73"/>
      <c r="O11" s="73"/>
      <c r="P11" s="73"/>
      <c r="Q11" s="73"/>
      <c r="R11" s="73"/>
      <c r="S11" s="73"/>
      <c r="U11" s="73"/>
    </row>
    <row r="12" spans="1:21" x14ac:dyDescent="0.2">
      <c r="B12" s="73"/>
      <c r="C12" s="73"/>
      <c r="D12" s="73"/>
      <c r="E12" s="73"/>
      <c r="F12" s="73"/>
      <c r="G12" s="73"/>
      <c r="H12" s="73"/>
      <c r="I12" s="73"/>
      <c r="J12" s="73"/>
      <c r="K12" s="73"/>
      <c r="L12" s="73"/>
      <c r="M12" s="73"/>
      <c r="N12" s="73"/>
      <c r="O12" s="73"/>
      <c r="P12" s="73"/>
      <c r="Q12" s="73"/>
      <c r="R12" s="73"/>
      <c r="S12" s="73"/>
      <c r="U12" s="73"/>
    </row>
    <row r="13" spans="1:21" x14ac:dyDescent="0.2">
      <c r="A13" s="34" t="s">
        <v>92</v>
      </c>
      <c r="B13" s="35"/>
      <c r="C13" s="35"/>
      <c r="D13" s="35"/>
      <c r="E13" s="35"/>
      <c r="F13" s="35"/>
      <c r="G13" s="35"/>
      <c r="H13" s="35"/>
      <c r="I13" s="35"/>
      <c r="J13" s="35"/>
      <c r="K13" s="36"/>
    </row>
    <row r="14" spans="1:21" x14ac:dyDescent="0.2">
      <c r="A14" s="37" t="s">
        <v>93</v>
      </c>
      <c r="B14" s="38"/>
      <c r="C14" s="38"/>
      <c r="D14" s="38"/>
      <c r="E14" s="38"/>
      <c r="F14" s="38"/>
      <c r="G14" s="38"/>
      <c r="H14" s="38"/>
      <c r="I14" s="38"/>
      <c r="J14" s="38"/>
      <c r="K14" s="39"/>
    </row>
    <row r="16" spans="1:21" x14ac:dyDescent="0.2">
      <c r="A16" t="s">
        <v>43</v>
      </c>
      <c r="L16" t="s">
        <v>103</v>
      </c>
    </row>
    <row r="17" spans="1:16" x14ac:dyDescent="0.2">
      <c r="A17" s="66" t="s">
        <v>37</v>
      </c>
      <c r="G17" t="s">
        <v>44</v>
      </c>
    </row>
    <row r="18" spans="1:16" x14ac:dyDescent="0.2">
      <c r="A18" s="66" t="s">
        <v>38</v>
      </c>
      <c r="G18" t="s">
        <v>44</v>
      </c>
      <c r="L18" s="27" t="s">
        <v>77</v>
      </c>
      <c r="M18" s="27" t="s">
        <v>78</v>
      </c>
      <c r="N18" s="27" t="s">
        <v>56</v>
      </c>
    </row>
    <row r="19" spans="1:16" x14ac:dyDescent="0.2">
      <c r="L19" s="48">
        <v>0</v>
      </c>
      <c r="M19" s="23">
        <v>0</v>
      </c>
      <c r="N19" s="25">
        <f>FV($G$27,$G$23-M19,,L19)</f>
        <v>0</v>
      </c>
    </row>
    <row r="20" spans="1:16" x14ac:dyDescent="0.2">
      <c r="A20" s="27" t="s">
        <v>45</v>
      </c>
      <c r="B20" s="27"/>
      <c r="C20" s="27"/>
      <c r="D20" s="27"/>
      <c r="E20" s="27" t="s">
        <v>62</v>
      </c>
      <c r="F20" s="27" t="s">
        <v>63</v>
      </c>
      <c r="G20" s="27" t="s">
        <v>64</v>
      </c>
      <c r="L20" s="48">
        <f t="shared" ref="L20:L37" si="0">-$G$24</f>
        <v>-4000</v>
      </c>
      <c r="M20" s="23">
        <v>1</v>
      </c>
      <c r="N20" s="25">
        <f t="shared" ref="N20:N37" si="1">FV($G$27,$G$23-M20,,L20)</f>
        <v>9168.0732712041317</v>
      </c>
      <c r="P20" t="str">
        <f t="shared" ref="P20" ca="1" si="2">IF(_xlfn.ISFORMULA(N20),_xlfn.FORMULATEXT(N20),"")</f>
        <v>=FV($G$27,$G$23-M20,,L20)</v>
      </c>
    </row>
    <row r="21" spans="1:16" x14ac:dyDescent="0.2">
      <c r="A21" s="69" t="s">
        <v>61</v>
      </c>
      <c r="B21" s="70"/>
      <c r="C21" s="70"/>
      <c r="D21" s="71"/>
      <c r="E21" s="23" t="s">
        <v>3</v>
      </c>
      <c r="F21" s="23"/>
      <c r="G21" s="72">
        <v>0.05</v>
      </c>
      <c r="L21" s="48">
        <f t="shared" si="0"/>
        <v>-4000</v>
      </c>
      <c r="M21" s="23">
        <v>2</v>
      </c>
      <c r="N21" s="25">
        <f t="shared" si="1"/>
        <v>8731.4983535277443</v>
      </c>
    </row>
    <row r="22" spans="1:16" x14ac:dyDescent="0.2">
      <c r="A22" s="69" t="s">
        <v>10</v>
      </c>
      <c r="B22" s="70"/>
      <c r="C22" s="70"/>
      <c r="D22" s="71"/>
      <c r="E22" s="23" t="s">
        <v>4</v>
      </c>
      <c r="F22" s="23"/>
      <c r="G22" s="23">
        <v>1</v>
      </c>
      <c r="L22" s="48">
        <f t="shared" si="0"/>
        <v>-4000</v>
      </c>
      <c r="M22" s="23">
        <v>3</v>
      </c>
      <c r="N22" s="25">
        <f t="shared" si="1"/>
        <v>8315.7127176454724</v>
      </c>
    </row>
    <row r="23" spans="1:16" x14ac:dyDescent="0.2">
      <c r="A23" s="69" t="s">
        <v>1</v>
      </c>
      <c r="B23" s="70"/>
      <c r="C23" s="70"/>
      <c r="D23" s="71"/>
      <c r="E23" s="23" t="s">
        <v>2</v>
      </c>
      <c r="F23" s="23"/>
      <c r="G23" s="23">
        <v>18</v>
      </c>
      <c r="I23" t="str">
        <f t="shared" ref="I23:I24" ca="1" si="3">IF(_xlfn.ISFORMULA(G23),_xlfn.FORMULATEXT(G23),"")</f>
        <v/>
      </c>
      <c r="L23" s="48">
        <f t="shared" si="0"/>
        <v>-4000</v>
      </c>
      <c r="M23" s="23">
        <v>4</v>
      </c>
      <c r="N23" s="25">
        <f t="shared" si="1"/>
        <v>7919.7263977575894</v>
      </c>
    </row>
    <row r="24" spans="1:16" x14ac:dyDescent="0.2">
      <c r="A24" s="69" t="s">
        <v>104</v>
      </c>
      <c r="B24" s="70"/>
      <c r="C24" s="70"/>
      <c r="D24" s="71"/>
      <c r="E24" s="23" t="s">
        <v>58</v>
      </c>
      <c r="F24" s="23" t="s">
        <v>59</v>
      </c>
      <c r="G24" s="23">
        <v>4000</v>
      </c>
      <c r="I24" t="str">
        <f t="shared" ca="1" si="3"/>
        <v/>
      </c>
      <c r="L24" s="48">
        <f t="shared" si="0"/>
        <v>-4000</v>
      </c>
      <c r="M24" s="23">
        <v>5</v>
      </c>
      <c r="N24" s="25">
        <f t="shared" si="1"/>
        <v>7542.596569292944</v>
      </c>
    </row>
    <row r="25" spans="1:16" x14ac:dyDescent="0.2">
      <c r="A25" s="69" t="s">
        <v>101</v>
      </c>
      <c r="B25" s="70"/>
      <c r="C25" s="70"/>
      <c r="D25" s="88"/>
      <c r="E25" s="89"/>
      <c r="F25" s="90"/>
      <c r="G25" s="23" t="s">
        <v>102</v>
      </c>
      <c r="L25" s="48">
        <f t="shared" si="0"/>
        <v>-4000</v>
      </c>
      <c r="M25" s="23">
        <v>6</v>
      </c>
      <c r="N25" s="25">
        <f t="shared" si="1"/>
        <v>7183.4253040885169</v>
      </c>
    </row>
    <row r="26" spans="1:16" x14ac:dyDescent="0.2">
      <c r="A26" s="69" t="s">
        <v>52</v>
      </c>
      <c r="B26" s="70"/>
      <c r="C26" s="70"/>
      <c r="D26" s="71"/>
      <c r="E26" s="23" t="s">
        <v>53</v>
      </c>
      <c r="F26" s="23" t="s">
        <v>54</v>
      </c>
      <c r="G26" s="23" t="s">
        <v>66</v>
      </c>
      <c r="I26" t="str">
        <f t="shared" ref="I26:I32" ca="1" si="4">IF(_xlfn.ISFORMULA(G26),_xlfn.FORMULATEXT(G26),"")</f>
        <v/>
      </c>
      <c r="L26" s="48">
        <f t="shared" si="0"/>
        <v>-4000</v>
      </c>
      <c r="M26" s="23">
        <v>7</v>
      </c>
      <c r="N26" s="25">
        <f t="shared" si="1"/>
        <v>6841.3574324652554</v>
      </c>
    </row>
    <row r="27" spans="1:16" x14ac:dyDescent="0.2">
      <c r="A27" s="69" t="s">
        <v>5</v>
      </c>
      <c r="B27" s="70"/>
      <c r="C27" s="70"/>
      <c r="D27" s="71"/>
      <c r="E27" s="23" t="s">
        <v>6</v>
      </c>
      <c r="F27" s="23" t="s">
        <v>7</v>
      </c>
      <c r="G27" s="24">
        <f>G21/G22</f>
        <v>0.05</v>
      </c>
      <c r="I27" t="str">
        <f t="shared" ca="1" si="4"/>
        <v>=G21/G22</v>
      </c>
      <c r="L27" s="48">
        <f t="shared" si="0"/>
        <v>-4000</v>
      </c>
      <c r="M27" s="23">
        <v>8</v>
      </c>
      <c r="N27" s="25">
        <f t="shared" si="1"/>
        <v>6515.5785071097662</v>
      </c>
    </row>
    <row r="28" spans="1:16" x14ac:dyDescent="0.2">
      <c r="A28" s="69" t="s">
        <v>65</v>
      </c>
      <c r="B28" s="70"/>
      <c r="C28" s="70"/>
      <c r="D28" s="71"/>
      <c r="E28" s="23" t="s">
        <v>50</v>
      </c>
      <c r="F28" s="23" t="s">
        <v>51</v>
      </c>
      <c r="G28" s="24">
        <f>G23*G22</f>
        <v>18</v>
      </c>
      <c r="I28" t="str">
        <f t="shared" ca="1" si="4"/>
        <v>=G23*G22</v>
      </c>
      <c r="L28" s="48">
        <f t="shared" si="0"/>
        <v>-4000</v>
      </c>
      <c r="M28" s="23">
        <v>9</v>
      </c>
      <c r="N28" s="25">
        <f t="shared" si="1"/>
        <v>6205.3128639140632</v>
      </c>
    </row>
    <row r="29" spans="1:16" x14ac:dyDescent="0.2">
      <c r="A29" s="69" t="s">
        <v>55</v>
      </c>
      <c r="B29" s="70"/>
      <c r="C29" s="70"/>
      <c r="D29" s="71"/>
      <c r="E29" s="23" t="s">
        <v>56</v>
      </c>
      <c r="F29" s="23" t="s">
        <v>57</v>
      </c>
      <c r="G29" s="25">
        <f>ROUND(FV(G27,G28,-G24),2)</f>
        <v>112529.54</v>
      </c>
      <c r="I29" t="str">
        <f t="shared" ca="1" si="4"/>
        <v>=ROUND(FV(G27,G28,-G24),2)</v>
      </c>
      <c r="L29" s="48">
        <f t="shared" si="0"/>
        <v>-4000</v>
      </c>
      <c r="M29" s="23">
        <v>10</v>
      </c>
      <c r="N29" s="25">
        <f t="shared" si="1"/>
        <v>5909.8217751562506</v>
      </c>
    </row>
    <row r="30" spans="1:16" x14ac:dyDescent="0.2">
      <c r="A30" s="69" t="s">
        <v>67</v>
      </c>
      <c r="B30" s="70"/>
      <c r="C30" s="70"/>
      <c r="D30" s="70"/>
      <c r="E30" s="70"/>
      <c r="F30" s="71"/>
      <c r="G30" s="25">
        <f>G24*G28</f>
        <v>72000</v>
      </c>
      <c r="I30" t="str">
        <f t="shared" ca="1" si="4"/>
        <v>=G24*G28</v>
      </c>
      <c r="L30" s="48">
        <f t="shared" si="0"/>
        <v>-4000</v>
      </c>
      <c r="M30" s="23">
        <v>11</v>
      </c>
      <c r="N30" s="25">
        <f t="shared" si="1"/>
        <v>5628.4016906250008</v>
      </c>
    </row>
    <row r="31" spans="1:16" x14ac:dyDescent="0.2">
      <c r="A31" s="69" t="s">
        <v>68</v>
      </c>
      <c r="B31" s="70"/>
      <c r="C31" s="70"/>
      <c r="D31" s="70"/>
      <c r="E31" s="70"/>
      <c r="F31" s="71"/>
      <c r="G31" s="25">
        <f>G29-G30</f>
        <v>40529.539999999994</v>
      </c>
      <c r="I31" t="str">
        <f t="shared" ca="1" si="4"/>
        <v>=G29-G30</v>
      </c>
      <c r="L31" s="48">
        <f t="shared" si="0"/>
        <v>-4000</v>
      </c>
      <c r="M31" s="23">
        <v>12</v>
      </c>
      <c r="N31" s="25">
        <f t="shared" si="1"/>
        <v>5360.3825624999999</v>
      </c>
    </row>
    <row r="32" spans="1:16" x14ac:dyDescent="0.2">
      <c r="D32" t="s">
        <v>91</v>
      </c>
      <c r="G32" s="25">
        <f>G24*((1+G27)^G28-1)/G27</f>
        <v>112529.53869528677</v>
      </c>
      <c r="I32" t="str">
        <f t="shared" ca="1" si="4"/>
        <v>=G24*((1+G27)^G28-1)/G27</v>
      </c>
      <c r="L32" s="48">
        <f t="shared" si="0"/>
        <v>-4000</v>
      </c>
      <c r="M32" s="23">
        <v>13</v>
      </c>
      <c r="N32" s="25">
        <f t="shared" si="1"/>
        <v>5105.1262500000003</v>
      </c>
    </row>
    <row r="33" spans="12:16" x14ac:dyDescent="0.2">
      <c r="L33" s="48">
        <f t="shared" si="0"/>
        <v>-4000</v>
      </c>
      <c r="M33" s="23">
        <v>14</v>
      </c>
      <c r="N33" s="25">
        <f t="shared" si="1"/>
        <v>4862.0249999999996</v>
      </c>
    </row>
    <row r="34" spans="12:16" x14ac:dyDescent="0.2">
      <c r="L34" s="48">
        <f t="shared" si="0"/>
        <v>-4000</v>
      </c>
      <c r="M34" s="23">
        <v>15</v>
      </c>
      <c r="N34" s="25">
        <f t="shared" si="1"/>
        <v>4630.5000000000009</v>
      </c>
    </row>
    <row r="35" spans="12:16" x14ac:dyDescent="0.2">
      <c r="L35" s="48">
        <f t="shared" si="0"/>
        <v>-4000</v>
      </c>
      <c r="M35" s="23">
        <v>16</v>
      </c>
      <c r="N35" s="25">
        <f t="shared" si="1"/>
        <v>4410</v>
      </c>
    </row>
    <row r="36" spans="12:16" x14ac:dyDescent="0.2">
      <c r="L36" s="48">
        <f t="shared" si="0"/>
        <v>-4000</v>
      </c>
      <c r="M36" s="23">
        <v>17</v>
      </c>
      <c r="N36" s="25">
        <f t="shared" si="1"/>
        <v>4200</v>
      </c>
    </row>
    <row r="37" spans="12:16" x14ac:dyDescent="0.2">
      <c r="L37" s="48">
        <f t="shared" si="0"/>
        <v>-4000</v>
      </c>
      <c r="M37" s="23">
        <v>18</v>
      </c>
      <c r="N37" s="25">
        <f t="shared" si="1"/>
        <v>4000</v>
      </c>
    </row>
    <row r="39" spans="12:16" x14ac:dyDescent="0.2">
      <c r="L39" t="s">
        <v>79</v>
      </c>
      <c r="N39" s="25">
        <f>SUM(N19:N37)</f>
        <v>112529.53869528674</v>
      </c>
      <c r="P39" t="str">
        <f t="shared" ref="P39" ca="1" si="5">IF(_xlfn.ISFORMULA(N39),_xlfn.FORMULATEXT(N39),"")</f>
        <v>=SUM(N19:N37)</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00FF"/>
  </sheetPr>
  <dimension ref="A1:P35"/>
  <sheetViews>
    <sheetView zoomScaleNormal="100" workbookViewId="0">
      <selection activeCell="H28" sqref="H28"/>
    </sheetView>
  </sheetViews>
  <sheetFormatPr defaultRowHeight="14.25" x14ac:dyDescent="0.2"/>
  <cols>
    <col min="2" max="5" width="9.125" customWidth="1"/>
    <col min="6" max="7" width="10.625" customWidth="1"/>
    <col min="8" max="8" width="12.875" bestFit="1" customWidth="1"/>
    <col min="9" max="9" width="2.875" customWidth="1"/>
    <col min="10" max="10" width="9.125" customWidth="1"/>
    <col min="11" max="11" width="10.75" customWidth="1"/>
    <col min="12" max="13" width="10.125" customWidth="1"/>
    <col min="14" max="14" width="13.375" bestFit="1" customWidth="1"/>
    <col min="15" max="15" width="2.75" customWidth="1"/>
  </cols>
  <sheetData>
    <row r="1" spans="1:16" ht="18" x14ac:dyDescent="0.25">
      <c r="A1" s="76" t="s">
        <v>89</v>
      </c>
    </row>
    <row r="2" spans="1:16" ht="23.25" x14ac:dyDescent="0.35">
      <c r="A2" s="63" t="s">
        <v>90</v>
      </c>
      <c r="B2" s="57"/>
      <c r="C2" s="57"/>
      <c r="D2" s="57"/>
      <c r="E2" s="57"/>
      <c r="F2" s="57"/>
      <c r="G2" s="57"/>
      <c r="H2" s="57"/>
      <c r="I2" s="57"/>
      <c r="J2" s="57"/>
      <c r="K2" s="57"/>
      <c r="L2" s="57"/>
      <c r="M2" s="57"/>
      <c r="N2" s="57"/>
    </row>
    <row r="3" spans="1:16" ht="23.25" x14ac:dyDescent="0.35">
      <c r="A3" s="80" t="s">
        <v>85</v>
      </c>
      <c r="B3" s="74"/>
      <c r="C3" s="74"/>
      <c r="D3" s="74"/>
      <c r="E3" s="74"/>
      <c r="F3" s="74"/>
      <c r="G3" s="74"/>
      <c r="H3" s="74"/>
      <c r="I3" s="74"/>
      <c r="J3" s="74"/>
      <c r="K3" s="74"/>
      <c r="L3" s="74"/>
      <c r="M3" s="74"/>
      <c r="N3" s="75"/>
    </row>
    <row r="12" spans="1:16" x14ac:dyDescent="0.2">
      <c r="B12" s="73"/>
      <c r="C12" s="73"/>
      <c r="D12" s="73"/>
      <c r="E12" s="73"/>
      <c r="F12" s="73"/>
      <c r="G12" s="73"/>
      <c r="H12" s="73"/>
      <c r="I12" s="73"/>
      <c r="J12" s="73"/>
      <c r="K12" s="73"/>
      <c r="L12" s="73"/>
      <c r="M12" s="73"/>
      <c r="N12" s="73"/>
    </row>
    <row r="13" spans="1:16" x14ac:dyDescent="0.2">
      <c r="A13" s="34" t="s">
        <v>152</v>
      </c>
      <c r="B13" s="35"/>
      <c r="C13" s="35"/>
      <c r="D13" s="35"/>
      <c r="E13" s="35"/>
      <c r="F13" s="35"/>
      <c r="G13" s="35"/>
      <c r="H13" s="35"/>
      <c r="I13" s="35"/>
      <c r="J13" s="35"/>
      <c r="K13" s="35"/>
      <c r="L13" s="35"/>
      <c r="M13" s="35"/>
      <c r="N13" s="35"/>
      <c r="O13" s="35"/>
      <c r="P13" s="36"/>
    </row>
    <row r="14" spans="1:16" x14ac:dyDescent="0.2">
      <c r="A14" s="82" t="s">
        <v>24</v>
      </c>
      <c r="B14" s="83"/>
      <c r="C14" s="83"/>
      <c r="D14" s="83"/>
      <c r="E14" s="83"/>
      <c r="F14" s="83"/>
      <c r="G14" s="83"/>
      <c r="H14" s="83"/>
      <c r="I14" s="83"/>
      <c r="J14" s="83"/>
      <c r="K14" s="83"/>
      <c r="L14" s="83"/>
      <c r="M14" s="83"/>
      <c r="N14" s="83"/>
      <c r="O14" s="83"/>
      <c r="P14" s="84"/>
    </row>
    <row r="15" spans="1:16" x14ac:dyDescent="0.2">
      <c r="A15" s="37" t="s">
        <v>99</v>
      </c>
      <c r="B15" s="38"/>
      <c r="C15" s="38"/>
      <c r="D15" s="38"/>
      <c r="E15" s="38"/>
      <c r="F15" s="38"/>
      <c r="G15" s="38"/>
      <c r="H15" s="38"/>
      <c r="I15" s="38"/>
      <c r="J15" s="38"/>
      <c r="K15" s="38"/>
      <c r="L15" s="38"/>
      <c r="M15" s="38"/>
      <c r="N15" s="38"/>
      <c r="O15" s="38"/>
      <c r="P15" s="39"/>
    </row>
    <row r="17" spans="1:16" x14ac:dyDescent="0.2">
      <c r="A17" t="s">
        <v>43</v>
      </c>
    </row>
    <row r="18" spans="1:16" x14ac:dyDescent="0.2">
      <c r="A18" s="66" t="s">
        <v>37</v>
      </c>
      <c r="G18" t="s">
        <v>44</v>
      </c>
      <c r="L18" t="s">
        <v>103</v>
      </c>
    </row>
    <row r="19" spans="1:16" x14ac:dyDescent="0.2">
      <c r="A19" s="66" t="s">
        <v>38</v>
      </c>
      <c r="G19" t="s">
        <v>44</v>
      </c>
    </row>
    <row r="20" spans="1:16" x14ac:dyDescent="0.2">
      <c r="L20" s="27" t="s">
        <v>77</v>
      </c>
      <c r="M20" s="27" t="s">
        <v>78</v>
      </c>
      <c r="N20" s="27" t="s">
        <v>53</v>
      </c>
    </row>
    <row r="21" spans="1:16" x14ac:dyDescent="0.2">
      <c r="A21" s="85" t="s">
        <v>45</v>
      </c>
      <c r="B21" s="86"/>
      <c r="C21" s="86"/>
      <c r="D21" s="86"/>
      <c r="E21" s="87"/>
      <c r="F21" s="27" t="s">
        <v>62</v>
      </c>
      <c r="G21" s="27" t="s">
        <v>63</v>
      </c>
      <c r="H21" s="27" t="s">
        <v>64</v>
      </c>
      <c r="L21" s="48">
        <v>0</v>
      </c>
      <c r="M21" s="23">
        <v>0</v>
      </c>
      <c r="N21" s="25"/>
    </row>
    <row r="22" spans="1:16" x14ac:dyDescent="0.2">
      <c r="A22" s="69" t="s">
        <v>100</v>
      </c>
      <c r="B22" s="70"/>
      <c r="C22" s="70"/>
      <c r="D22" s="70"/>
      <c r="E22" s="71"/>
      <c r="F22" s="23" t="s">
        <v>3</v>
      </c>
      <c r="G22" s="23"/>
      <c r="H22" s="72">
        <v>0.17</v>
      </c>
      <c r="L22" s="48">
        <f t="shared" ref="L22:L31" si="0">$H$25</f>
        <v>10000</v>
      </c>
      <c r="M22" s="23">
        <v>1</v>
      </c>
      <c r="N22" s="25"/>
      <c r="P22" t="str">
        <f t="shared" ref="P22" ca="1" si="1">IF(_xlfn.ISFORMULA(N22),_xlfn.FORMULATEXT(N22),"")</f>
        <v/>
      </c>
    </row>
    <row r="23" spans="1:16" x14ac:dyDescent="0.2">
      <c r="A23" s="69" t="s">
        <v>10</v>
      </c>
      <c r="B23" s="70"/>
      <c r="C23" s="70"/>
      <c r="D23" s="70"/>
      <c r="E23" s="71"/>
      <c r="F23" s="23" t="s">
        <v>4</v>
      </c>
      <c r="G23" s="23"/>
      <c r="H23" s="23">
        <v>1</v>
      </c>
      <c r="L23" s="23">
        <f t="shared" si="0"/>
        <v>10000</v>
      </c>
      <c r="M23" s="23">
        <v>2</v>
      </c>
      <c r="N23" s="25"/>
    </row>
    <row r="24" spans="1:16" x14ac:dyDescent="0.2">
      <c r="A24" s="69" t="s">
        <v>1</v>
      </c>
      <c r="B24" s="70"/>
      <c r="C24" s="70"/>
      <c r="D24" s="70"/>
      <c r="E24" s="71"/>
      <c r="F24" s="23" t="s">
        <v>2</v>
      </c>
      <c r="G24" s="23"/>
      <c r="H24" s="23">
        <v>10</v>
      </c>
      <c r="L24" s="23">
        <f t="shared" si="0"/>
        <v>10000</v>
      </c>
      <c r="M24" s="23">
        <v>3</v>
      </c>
      <c r="N24" s="25"/>
    </row>
    <row r="25" spans="1:16" x14ac:dyDescent="0.2">
      <c r="A25" s="69" t="s">
        <v>104</v>
      </c>
      <c r="B25" s="70"/>
      <c r="C25" s="70"/>
      <c r="D25" s="70"/>
      <c r="E25" s="71"/>
      <c r="F25" s="23" t="s">
        <v>58</v>
      </c>
      <c r="G25" s="23" t="s">
        <v>59</v>
      </c>
      <c r="H25" s="23">
        <v>10000</v>
      </c>
      <c r="L25" s="23">
        <f t="shared" si="0"/>
        <v>10000</v>
      </c>
      <c r="M25" s="23">
        <v>4</v>
      </c>
      <c r="N25" s="25"/>
    </row>
    <row r="26" spans="1:16" x14ac:dyDescent="0.2">
      <c r="A26" s="69" t="s">
        <v>101</v>
      </c>
      <c r="B26" s="70"/>
      <c r="C26" s="70"/>
      <c r="D26" s="70"/>
      <c r="E26" s="70"/>
      <c r="F26" s="70"/>
      <c r="G26" s="71"/>
      <c r="H26" s="23" t="s">
        <v>105</v>
      </c>
      <c r="L26" s="23">
        <f t="shared" si="0"/>
        <v>10000</v>
      </c>
      <c r="M26" s="23">
        <v>5</v>
      </c>
      <c r="N26" s="25"/>
    </row>
    <row r="27" spans="1:16" x14ac:dyDescent="0.2">
      <c r="A27" s="69" t="s">
        <v>55</v>
      </c>
      <c r="B27" s="70"/>
      <c r="C27" s="70"/>
      <c r="D27" s="70"/>
      <c r="E27" s="71"/>
      <c r="F27" s="23" t="s">
        <v>56</v>
      </c>
      <c r="G27" s="23" t="s">
        <v>57</v>
      </c>
      <c r="H27" s="23" t="s">
        <v>66</v>
      </c>
      <c r="L27" s="23">
        <f t="shared" si="0"/>
        <v>10000</v>
      </c>
      <c r="M27" s="23">
        <v>6</v>
      </c>
      <c r="N27" s="25"/>
    </row>
    <row r="28" spans="1:16" x14ac:dyDescent="0.2">
      <c r="A28" s="69" t="s">
        <v>5</v>
      </c>
      <c r="B28" s="70"/>
      <c r="C28" s="70"/>
      <c r="D28" s="70"/>
      <c r="E28" s="71"/>
      <c r="F28" s="23" t="s">
        <v>6</v>
      </c>
      <c r="G28" s="23" t="s">
        <v>7</v>
      </c>
      <c r="H28" s="30"/>
      <c r="J28" t="str">
        <f ca="1">IF(_xlfn.ISFORMULA(H28),_xlfn.FORMULATEXT(H28),"")</f>
        <v/>
      </c>
      <c r="L28" s="23">
        <f t="shared" si="0"/>
        <v>10000</v>
      </c>
      <c r="M28" s="23">
        <v>7</v>
      </c>
      <c r="N28" s="25"/>
    </row>
    <row r="29" spans="1:16" x14ac:dyDescent="0.2">
      <c r="A29" s="69" t="s">
        <v>65</v>
      </c>
      <c r="B29" s="70"/>
      <c r="C29" s="70"/>
      <c r="D29" s="70"/>
      <c r="E29" s="71"/>
      <c r="F29" s="23" t="s">
        <v>50</v>
      </c>
      <c r="G29" s="23" t="s">
        <v>51</v>
      </c>
      <c r="H29" s="30"/>
      <c r="J29" t="str">
        <f t="shared" ref="J29:J30" ca="1" si="2">IF(_xlfn.ISFORMULA(H29),_xlfn.FORMULATEXT(H29),"")</f>
        <v/>
      </c>
      <c r="L29" s="23">
        <f t="shared" si="0"/>
        <v>10000</v>
      </c>
      <c r="M29" s="23">
        <v>8</v>
      </c>
      <c r="N29" s="25"/>
    </row>
    <row r="30" spans="1:16" x14ac:dyDescent="0.2">
      <c r="A30" s="69" t="s">
        <v>113</v>
      </c>
      <c r="B30" s="70"/>
      <c r="C30" s="70"/>
      <c r="D30" s="70"/>
      <c r="E30" s="71"/>
      <c r="F30" s="23" t="s">
        <v>53</v>
      </c>
      <c r="G30" s="23" t="s">
        <v>54</v>
      </c>
      <c r="H30" s="25"/>
      <c r="J30" t="str">
        <f t="shared" ca="1" si="2"/>
        <v/>
      </c>
      <c r="L30" s="23">
        <f t="shared" si="0"/>
        <v>10000</v>
      </c>
      <c r="M30" s="23">
        <v>9</v>
      </c>
      <c r="N30" s="25"/>
    </row>
    <row r="31" spans="1:16" ht="15" x14ac:dyDescent="0.25">
      <c r="A31" s="93"/>
      <c r="B31" s="94"/>
      <c r="C31" s="94"/>
      <c r="D31" s="94"/>
      <c r="E31" s="94"/>
      <c r="F31" s="94"/>
      <c r="G31" s="94"/>
      <c r="H31" s="95" t="s">
        <v>111</v>
      </c>
      <c r="J31" s="91" t="s">
        <v>106</v>
      </c>
      <c r="L31" s="23">
        <f t="shared" si="0"/>
        <v>10000</v>
      </c>
      <c r="M31" s="23">
        <v>10</v>
      </c>
      <c r="N31" s="25"/>
    </row>
    <row r="32" spans="1:16" ht="15" x14ac:dyDescent="0.25">
      <c r="A32" s="93"/>
      <c r="B32" s="94"/>
      <c r="C32" s="94"/>
      <c r="D32" s="94"/>
      <c r="E32" s="94"/>
      <c r="F32" s="94"/>
      <c r="G32" s="94"/>
      <c r="H32" s="95" t="s">
        <v>112</v>
      </c>
      <c r="J32" s="92" t="s">
        <v>107</v>
      </c>
    </row>
    <row r="33" spans="6:16" x14ac:dyDescent="0.2">
      <c r="L33" t="s">
        <v>114</v>
      </c>
      <c r="N33" s="25"/>
      <c r="P33" t="str">
        <f t="shared" ref="P33" ca="1" si="3">IF(_xlfn.ISFORMULA(N33),_xlfn.FORMULATEXT(N33),"")</f>
        <v/>
      </c>
    </row>
    <row r="35" spans="6:16" x14ac:dyDescent="0.2">
      <c r="F35" t="s">
        <v>116</v>
      </c>
      <c r="H35" s="30"/>
      <c r="J35" t="str">
        <f ca="1">IF(_xlfn.ISFORMULA(H35),_xlfn.FORMULATEXT(H35),"")</f>
        <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5"/>
  <sheetViews>
    <sheetView zoomScaleNormal="100" workbookViewId="0">
      <selection activeCell="N33" sqref="N33"/>
    </sheetView>
  </sheetViews>
  <sheetFormatPr defaultRowHeight="14.25" x14ac:dyDescent="0.2"/>
  <cols>
    <col min="2" max="5" width="9.125" customWidth="1"/>
    <col min="6" max="7" width="10.625" customWidth="1"/>
    <col min="8" max="8" width="12.875" bestFit="1" customWidth="1"/>
    <col min="9" max="9" width="2.875" customWidth="1"/>
    <col min="10" max="10" width="9.125" customWidth="1"/>
    <col min="11" max="11" width="10.75" customWidth="1"/>
    <col min="12" max="13" width="10.125" customWidth="1"/>
    <col min="14" max="14" width="13.375" bestFit="1" customWidth="1"/>
    <col min="15" max="15" width="2.75" customWidth="1"/>
  </cols>
  <sheetData>
    <row r="1" spans="1:16" ht="18" x14ac:dyDescent="0.25">
      <c r="A1" s="76" t="s">
        <v>89</v>
      </c>
    </row>
    <row r="2" spans="1:16" ht="23.25" x14ac:dyDescent="0.35">
      <c r="A2" s="63" t="s">
        <v>90</v>
      </c>
      <c r="B2" s="57"/>
      <c r="C2" s="57"/>
      <c r="D2" s="57"/>
      <c r="E2" s="57"/>
      <c r="F2" s="57"/>
      <c r="G2" s="57"/>
      <c r="H2" s="57"/>
      <c r="I2" s="57"/>
      <c r="J2" s="57"/>
      <c r="K2" s="57"/>
      <c r="L2" s="57"/>
      <c r="M2" s="57"/>
      <c r="N2" s="57"/>
    </row>
    <row r="3" spans="1:16" ht="23.25" x14ac:dyDescent="0.35">
      <c r="A3" s="80" t="s">
        <v>85</v>
      </c>
      <c r="B3" s="74"/>
      <c r="C3" s="74"/>
      <c r="D3" s="74"/>
      <c r="E3" s="74"/>
      <c r="F3" s="74"/>
      <c r="G3" s="74"/>
      <c r="H3" s="74"/>
      <c r="I3" s="74"/>
      <c r="J3" s="74"/>
      <c r="K3" s="74"/>
      <c r="L3" s="74"/>
      <c r="M3" s="74"/>
      <c r="N3" s="75"/>
    </row>
    <row r="12" spans="1:16" x14ac:dyDescent="0.2">
      <c r="B12" s="73"/>
      <c r="C12" s="73"/>
      <c r="D12" s="73"/>
      <c r="E12" s="73"/>
      <c r="F12" s="73"/>
      <c r="G12" s="73"/>
      <c r="H12" s="73"/>
      <c r="I12" s="73"/>
      <c r="J12" s="73"/>
      <c r="K12" s="73"/>
      <c r="L12" s="73"/>
      <c r="M12" s="73"/>
      <c r="N12" s="73"/>
    </row>
    <row r="13" spans="1:16" x14ac:dyDescent="0.2">
      <c r="A13" s="34" t="s">
        <v>152</v>
      </c>
      <c r="B13" s="35"/>
      <c r="C13" s="35"/>
      <c r="D13" s="35"/>
      <c r="E13" s="35"/>
      <c r="F13" s="35"/>
      <c r="G13" s="35"/>
      <c r="H13" s="35"/>
      <c r="I13" s="35"/>
      <c r="J13" s="35"/>
      <c r="K13" s="35"/>
      <c r="L13" s="35"/>
      <c r="M13" s="35"/>
      <c r="N13" s="35"/>
      <c r="O13" s="35"/>
      <c r="P13" s="36"/>
    </row>
    <row r="14" spans="1:16" x14ac:dyDescent="0.2">
      <c r="A14" s="82" t="s">
        <v>24</v>
      </c>
      <c r="B14" s="83"/>
      <c r="C14" s="83"/>
      <c r="D14" s="83"/>
      <c r="E14" s="83"/>
      <c r="F14" s="83"/>
      <c r="G14" s="83"/>
      <c r="H14" s="83"/>
      <c r="I14" s="83"/>
      <c r="J14" s="83"/>
      <c r="K14" s="83"/>
      <c r="L14" s="83"/>
      <c r="M14" s="83"/>
      <c r="N14" s="83"/>
      <c r="O14" s="83"/>
      <c r="P14" s="84"/>
    </row>
    <row r="15" spans="1:16" x14ac:dyDescent="0.2">
      <c r="A15" s="37" t="s">
        <v>99</v>
      </c>
      <c r="B15" s="38"/>
      <c r="C15" s="38"/>
      <c r="D15" s="38"/>
      <c r="E15" s="38"/>
      <c r="F15" s="38"/>
      <c r="G15" s="38"/>
      <c r="H15" s="38"/>
      <c r="I15" s="38"/>
      <c r="J15" s="38"/>
      <c r="K15" s="38"/>
      <c r="L15" s="38"/>
      <c r="M15" s="38"/>
      <c r="N15" s="38"/>
      <c r="O15" s="38"/>
      <c r="P15" s="39"/>
    </row>
    <row r="17" spans="1:16" x14ac:dyDescent="0.2">
      <c r="A17" t="s">
        <v>43</v>
      </c>
    </row>
    <row r="18" spans="1:16" x14ac:dyDescent="0.2">
      <c r="A18" s="66" t="s">
        <v>37</v>
      </c>
      <c r="G18" t="s">
        <v>44</v>
      </c>
      <c r="L18" t="s">
        <v>103</v>
      </c>
    </row>
    <row r="19" spans="1:16" x14ac:dyDescent="0.2">
      <c r="A19" s="66" t="s">
        <v>38</v>
      </c>
      <c r="G19" t="s">
        <v>44</v>
      </c>
    </row>
    <row r="20" spans="1:16" x14ac:dyDescent="0.2">
      <c r="L20" s="27" t="s">
        <v>77</v>
      </c>
      <c r="M20" s="27" t="s">
        <v>78</v>
      </c>
      <c r="N20" s="27" t="s">
        <v>53</v>
      </c>
    </row>
    <row r="21" spans="1:16" x14ac:dyDescent="0.2">
      <c r="A21" s="85" t="s">
        <v>45</v>
      </c>
      <c r="B21" s="86"/>
      <c r="C21" s="86"/>
      <c r="D21" s="86"/>
      <c r="E21" s="87"/>
      <c r="F21" s="27" t="s">
        <v>62</v>
      </c>
      <c r="G21" s="27" t="s">
        <v>63</v>
      </c>
      <c r="H21" s="27" t="s">
        <v>64</v>
      </c>
      <c r="L21" s="48">
        <v>0</v>
      </c>
      <c r="M21" s="23">
        <v>0</v>
      </c>
      <c r="N21" s="25">
        <f>PV($H$28,M21,,L21)</f>
        <v>0</v>
      </c>
    </row>
    <row r="22" spans="1:16" x14ac:dyDescent="0.2">
      <c r="A22" s="69" t="s">
        <v>100</v>
      </c>
      <c r="B22" s="70"/>
      <c r="C22" s="70"/>
      <c r="D22" s="70"/>
      <c r="E22" s="71"/>
      <c r="F22" s="23" t="s">
        <v>3</v>
      </c>
      <c r="G22" s="23"/>
      <c r="H22" s="72">
        <v>0.17</v>
      </c>
      <c r="L22" s="48">
        <f t="shared" ref="L22:L31" si="0">$H$25</f>
        <v>10000</v>
      </c>
      <c r="M22" s="23">
        <v>1</v>
      </c>
      <c r="N22" s="25">
        <f>PV($H$28,M22,,L22)</f>
        <v>-8547.0085470085469</v>
      </c>
      <c r="P22" t="str">
        <f t="shared" ref="P22" ca="1" si="1">IF(_xlfn.ISFORMULA(N22),_xlfn.FORMULATEXT(N22),"")</f>
        <v>=PV($H$28,M22,,L22)</v>
      </c>
    </row>
    <row r="23" spans="1:16" x14ac:dyDescent="0.2">
      <c r="A23" s="69" t="s">
        <v>10</v>
      </c>
      <c r="B23" s="70"/>
      <c r="C23" s="70"/>
      <c r="D23" s="70"/>
      <c r="E23" s="71"/>
      <c r="F23" s="23" t="s">
        <v>4</v>
      </c>
      <c r="G23" s="23"/>
      <c r="H23" s="23">
        <v>1</v>
      </c>
      <c r="L23" s="23">
        <f t="shared" si="0"/>
        <v>10000</v>
      </c>
      <c r="M23" s="23">
        <v>2</v>
      </c>
      <c r="N23" s="25">
        <f t="shared" ref="N23:N30" si="2">PV($H$28,M23,,L23)</f>
        <v>-7305.1355102637162</v>
      </c>
    </row>
    <row r="24" spans="1:16" x14ac:dyDescent="0.2">
      <c r="A24" s="69" t="s">
        <v>1</v>
      </c>
      <c r="B24" s="70"/>
      <c r="C24" s="70"/>
      <c r="D24" s="70"/>
      <c r="E24" s="71"/>
      <c r="F24" s="23" t="s">
        <v>2</v>
      </c>
      <c r="G24" s="23"/>
      <c r="H24" s="23">
        <v>10</v>
      </c>
      <c r="L24" s="23">
        <f t="shared" si="0"/>
        <v>10000</v>
      </c>
      <c r="M24" s="23">
        <v>3</v>
      </c>
      <c r="N24" s="25">
        <f t="shared" si="2"/>
        <v>-6243.7055643279627</v>
      </c>
    </row>
    <row r="25" spans="1:16" x14ac:dyDescent="0.2">
      <c r="A25" s="69" t="s">
        <v>104</v>
      </c>
      <c r="B25" s="70"/>
      <c r="C25" s="70"/>
      <c r="D25" s="70"/>
      <c r="E25" s="71"/>
      <c r="F25" s="23" t="s">
        <v>58</v>
      </c>
      <c r="G25" s="23" t="s">
        <v>59</v>
      </c>
      <c r="H25" s="23">
        <v>10000</v>
      </c>
      <c r="L25" s="23">
        <f t="shared" si="0"/>
        <v>10000</v>
      </c>
      <c r="M25" s="23">
        <v>4</v>
      </c>
      <c r="N25" s="25">
        <f t="shared" si="2"/>
        <v>-5336.500482331593</v>
      </c>
    </row>
    <row r="26" spans="1:16" x14ac:dyDescent="0.2">
      <c r="A26" s="69" t="s">
        <v>101</v>
      </c>
      <c r="B26" s="70"/>
      <c r="C26" s="70"/>
      <c r="D26" s="70"/>
      <c r="E26" s="70"/>
      <c r="F26" s="70"/>
      <c r="G26" s="71"/>
      <c r="H26" s="23" t="s">
        <v>105</v>
      </c>
      <c r="L26" s="23">
        <f t="shared" si="0"/>
        <v>10000</v>
      </c>
      <c r="M26" s="23">
        <v>5</v>
      </c>
      <c r="N26" s="25">
        <f t="shared" si="2"/>
        <v>-4561.1115233603359</v>
      </c>
    </row>
    <row r="27" spans="1:16" x14ac:dyDescent="0.2">
      <c r="A27" s="69" t="s">
        <v>55</v>
      </c>
      <c r="B27" s="70"/>
      <c r="C27" s="70"/>
      <c r="D27" s="70"/>
      <c r="E27" s="71"/>
      <c r="F27" s="23" t="s">
        <v>56</v>
      </c>
      <c r="G27" s="23" t="s">
        <v>57</v>
      </c>
      <c r="H27" s="23" t="s">
        <v>66</v>
      </c>
      <c r="L27" s="23">
        <f t="shared" si="0"/>
        <v>10000</v>
      </c>
      <c r="M27" s="23">
        <v>6</v>
      </c>
      <c r="N27" s="25">
        <f t="shared" si="2"/>
        <v>-3898.3859174019967</v>
      </c>
    </row>
    <row r="28" spans="1:16" x14ac:dyDescent="0.2">
      <c r="A28" s="69" t="s">
        <v>5</v>
      </c>
      <c r="B28" s="70"/>
      <c r="C28" s="70"/>
      <c r="D28" s="70"/>
      <c r="E28" s="71"/>
      <c r="F28" s="23" t="s">
        <v>6</v>
      </c>
      <c r="G28" s="23" t="s">
        <v>7</v>
      </c>
      <c r="H28" s="30">
        <f>H22/H23</f>
        <v>0.17</v>
      </c>
      <c r="J28" t="str">
        <f ca="1">IF(_xlfn.ISFORMULA(H28),_xlfn.FORMULATEXT(H28),"")</f>
        <v>=H22/H23</v>
      </c>
      <c r="L28" s="23">
        <f t="shared" si="0"/>
        <v>10000</v>
      </c>
      <c r="M28" s="23">
        <v>7</v>
      </c>
      <c r="N28" s="25">
        <f t="shared" si="2"/>
        <v>-3331.9537755572628</v>
      </c>
    </row>
    <row r="29" spans="1:16" x14ac:dyDescent="0.2">
      <c r="A29" s="69" t="s">
        <v>65</v>
      </c>
      <c r="B29" s="70"/>
      <c r="C29" s="70"/>
      <c r="D29" s="70"/>
      <c r="E29" s="71"/>
      <c r="F29" s="23" t="s">
        <v>50</v>
      </c>
      <c r="G29" s="23" t="s">
        <v>51</v>
      </c>
      <c r="H29" s="30">
        <f>H24*H23</f>
        <v>10</v>
      </c>
      <c r="J29" t="str">
        <f t="shared" ref="J29:J30" ca="1" si="3">IF(_xlfn.ISFORMULA(H29),_xlfn.FORMULATEXT(H29),"")</f>
        <v>=H24*H23</v>
      </c>
      <c r="L29" s="23">
        <f t="shared" si="0"/>
        <v>10000</v>
      </c>
      <c r="M29" s="23">
        <v>8</v>
      </c>
      <c r="N29" s="25">
        <f t="shared" si="2"/>
        <v>-2847.8237397925323</v>
      </c>
    </row>
    <row r="30" spans="1:16" x14ac:dyDescent="0.2">
      <c r="A30" s="69" t="s">
        <v>113</v>
      </c>
      <c r="B30" s="70"/>
      <c r="C30" s="70"/>
      <c r="D30" s="70"/>
      <c r="E30" s="71"/>
      <c r="F30" s="23" t="s">
        <v>53</v>
      </c>
      <c r="G30" s="23" t="s">
        <v>54</v>
      </c>
      <c r="H30" s="25">
        <f>PV(H28,H29,H25)</f>
        <v>-46586.036277335028</v>
      </c>
      <c r="J30" t="str">
        <f t="shared" ca="1" si="3"/>
        <v>=PV(H28,H29,H25)</v>
      </c>
      <c r="L30" s="23">
        <f t="shared" si="0"/>
        <v>10000</v>
      </c>
      <c r="M30" s="23">
        <v>9</v>
      </c>
      <c r="N30" s="25">
        <f t="shared" si="2"/>
        <v>-2434.0373844380624</v>
      </c>
    </row>
    <row r="31" spans="1:16" ht="15" x14ac:dyDescent="0.25">
      <c r="A31" s="93"/>
      <c r="B31" s="94"/>
      <c r="C31" s="94"/>
      <c r="D31" s="94"/>
      <c r="E31" s="94"/>
      <c r="F31" s="94"/>
      <c r="G31" s="94"/>
      <c r="H31" s="95" t="s">
        <v>111</v>
      </c>
      <c r="J31" s="91" t="s">
        <v>106</v>
      </c>
      <c r="L31" s="23">
        <f t="shared" si="0"/>
        <v>10000</v>
      </c>
      <c r="M31" s="23">
        <v>10</v>
      </c>
      <c r="N31" s="25">
        <f>PV($H$28,M31,,L31)</f>
        <v>-2080.3738328530444</v>
      </c>
    </row>
    <row r="32" spans="1:16" ht="15" x14ac:dyDescent="0.25">
      <c r="A32" s="93"/>
      <c r="B32" s="94"/>
      <c r="C32" s="94"/>
      <c r="D32" s="94"/>
      <c r="E32" s="94"/>
      <c r="F32" s="94"/>
      <c r="G32" s="94"/>
      <c r="H32" s="95" t="s">
        <v>112</v>
      </c>
      <c r="J32" s="92" t="s">
        <v>107</v>
      </c>
    </row>
    <row r="33" spans="6:16" x14ac:dyDescent="0.2">
      <c r="L33" t="s">
        <v>114</v>
      </c>
      <c r="N33" s="25">
        <f>SUM(N21:N31)</f>
        <v>-46586.03627733505</v>
      </c>
      <c r="P33" t="str">
        <f t="shared" ref="P33" ca="1" si="4">IF(_xlfn.ISFORMULA(N33),_xlfn.FORMULATEXT(N33),"")</f>
        <v>=SUM(N21:N31)</v>
      </c>
    </row>
    <row r="35" spans="6:16" x14ac:dyDescent="0.2">
      <c r="F35" t="s">
        <v>116</v>
      </c>
      <c r="H35" s="30">
        <f>H25*((1+H28)^-H29-1)/H28</f>
        <v>-46586.036277335028</v>
      </c>
      <c r="J35" t="str">
        <f ca="1">IF(_xlfn.ISFORMULA(H35),_xlfn.FORMULATEXT(H35),"")</f>
        <v>=H25*((1+H28)^-H29-1)/H28</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00FF"/>
  </sheetPr>
  <dimension ref="A1:O34"/>
  <sheetViews>
    <sheetView zoomScale="112" zoomScaleNormal="112" workbookViewId="0">
      <selection activeCell="H28" sqref="H28"/>
    </sheetView>
  </sheetViews>
  <sheetFormatPr defaultRowHeight="14.25" x14ac:dyDescent="0.2"/>
  <cols>
    <col min="6" max="6" width="10.625" customWidth="1"/>
    <col min="7" max="7" width="11.625" customWidth="1"/>
    <col min="8" max="8" width="29.75" bestFit="1" customWidth="1"/>
    <col min="9" max="9" width="2.875" customWidth="1"/>
    <col min="11" max="11" width="10.75" customWidth="1"/>
    <col min="12" max="13" width="10.125" customWidth="1"/>
    <col min="14" max="14" width="13.375" bestFit="1" customWidth="1"/>
    <col min="15" max="15" width="11.375" customWidth="1"/>
  </cols>
  <sheetData>
    <row r="1" spans="1:15" ht="18" x14ac:dyDescent="0.25">
      <c r="A1" s="76" t="s">
        <v>122</v>
      </c>
    </row>
    <row r="2" spans="1:15" ht="23.25" x14ac:dyDescent="0.35">
      <c r="A2" s="63" t="s">
        <v>127</v>
      </c>
      <c r="B2" s="57"/>
      <c r="C2" s="57"/>
      <c r="D2" s="57"/>
      <c r="E2" s="57"/>
      <c r="F2" s="57"/>
      <c r="G2" s="57"/>
      <c r="H2" s="57"/>
      <c r="I2" s="57"/>
      <c r="J2" s="57"/>
      <c r="K2" s="57"/>
      <c r="L2" s="57"/>
      <c r="M2" s="57"/>
      <c r="N2" s="57"/>
      <c r="O2" s="57"/>
    </row>
    <row r="3" spans="1:15" ht="23.25" x14ac:dyDescent="0.35">
      <c r="A3" s="80" t="s">
        <v>118</v>
      </c>
      <c r="B3" s="74"/>
      <c r="C3" s="74"/>
      <c r="D3" s="74"/>
      <c r="E3" s="74"/>
      <c r="F3" s="74"/>
      <c r="G3" s="74"/>
      <c r="H3" s="74"/>
      <c r="I3" s="74"/>
      <c r="J3" s="74"/>
      <c r="K3" s="74"/>
      <c r="L3" s="74"/>
      <c r="M3" s="74"/>
      <c r="N3" s="74"/>
      <c r="O3" s="75"/>
    </row>
    <row r="14" spans="1:15" x14ac:dyDescent="0.2">
      <c r="A14" s="34" t="s">
        <v>141</v>
      </c>
      <c r="B14" s="35"/>
      <c r="C14" s="35"/>
      <c r="D14" s="35"/>
      <c r="E14" s="35"/>
      <c r="F14" s="35"/>
      <c r="G14" s="35"/>
      <c r="H14" s="35"/>
      <c r="I14" s="35"/>
      <c r="J14" s="35"/>
      <c r="K14" s="36"/>
    </row>
    <row r="15" spans="1:15" x14ac:dyDescent="0.2">
      <c r="A15" s="37" t="s">
        <v>142</v>
      </c>
      <c r="B15" s="38"/>
      <c r="C15" s="38"/>
      <c r="D15" s="38"/>
      <c r="E15" s="38"/>
      <c r="F15" s="38"/>
      <c r="G15" s="38"/>
      <c r="H15" s="38"/>
      <c r="I15" s="38"/>
      <c r="J15" s="38"/>
      <c r="K15" s="39"/>
    </row>
    <row r="17" spans="1:10" x14ac:dyDescent="0.2">
      <c r="A17" t="s">
        <v>43</v>
      </c>
    </row>
    <row r="18" spans="1:10" x14ac:dyDescent="0.2">
      <c r="A18" s="66" t="s">
        <v>37</v>
      </c>
      <c r="G18" t="s">
        <v>44</v>
      </c>
    </row>
    <row r="19" spans="1:10" x14ac:dyDescent="0.2">
      <c r="A19" s="66" t="s">
        <v>38</v>
      </c>
      <c r="G19" t="s">
        <v>44</v>
      </c>
    </row>
    <row r="21" spans="1:10" x14ac:dyDescent="0.2">
      <c r="A21" s="85" t="s">
        <v>45</v>
      </c>
      <c r="B21" s="86"/>
      <c r="C21" s="86"/>
      <c r="D21" s="86"/>
      <c r="E21" s="87"/>
      <c r="F21" s="27" t="s">
        <v>62</v>
      </c>
      <c r="G21" s="27" t="s">
        <v>63</v>
      </c>
      <c r="H21" s="27" t="s">
        <v>64</v>
      </c>
    </row>
    <row r="22" spans="1:10" x14ac:dyDescent="0.2">
      <c r="A22" s="69" t="s">
        <v>61</v>
      </c>
      <c r="B22" s="70"/>
      <c r="C22" s="70"/>
      <c r="D22" s="70"/>
      <c r="E22" s="71"/>
      <c r="F22" s="23" t="s">
        <v>3</v>
      </c>
      <c r="G22" s="23"/>
      <c r="H22" s="99">
        <v>3.7499999999999999E-2</v>
      </c>
    </row>
    <row r="23" spans="1:10" x14ac:dyDescent="0.2">
      <c r="A23" s="69" t="s">
        <v>10</v>
      </c>
      <c r="B23" s="70"/>
      <c r="C23" s="70"/>
      <c r="D23" s="70"/>
      <c r="E23" s="71"/>
      <c r="F23" s="23" t="s">
        <v>4</v>
      </c>
      <c r="G23" s="23"/>
      <c r="H23" s="23">
        <v>12</v>
      </c>
    </row>
    <row r="24" spans="1:10" x14ac:dyDescent="0.2">
      <c r="A24" s="69" t="s">
        <v>1</v>
      </c>
      <c r="B24" s="70"/>
      <c r="C24" s="70"/>
      <c r="D24" s="70"/>
      <c r="E24" s="71"/>
      <c r="F24" s="23" t="s">
        <v>2</v>
      </c>
      <c r="G24" s="23"/>
      <c r="H24" s="23">
        <v>30</v>
      </c>
    </row>
    <row r="25" spans="1:10" x14ac:dyDescent="0.2">
      <c r="A25" s="69" t="s">
        <v>52</v>
      </c>
      <c r="B25" s="70"/>
      <c r="C25" s="70"/>
      <c r="D25" s="70"/>
      <c r="E25" s="71"/>
      <c r="F25" s="23" t="s">
        <v>53</v>
      </c>
      <c r="G25" s="23" t="s">
        <v>54</v>
      </c>
      <c r="H25" s="23">
        <v>650000</v>
      </c>
    </row>
    <row r="26" spans="1:10" x14ac:dyDescent="0.2">
      <c r="A26" s="69" t="s">
        <v>101</v>
      </c>
      <c r="B26" s="70"/>
      <c r="C26" s="70"/>
      <c r="D26" s="70"/>
      <c r="E26" s="70"/>
      <c r="F26" s="70"/>
      <c r="G26" s="71"/>
      <c r="H26" s="23" t="s">
        <v>102</v>
      </c>
    </row>
    <row r="27" spans="1:10" x14ac:dyDescent="0.2">
      <c r="A27" s="69" t="s">
        <v>55</v>
      </c>
      <c r="B27" s="70"/>
      <c r="C27" s="70"/>
      <c r="D27" s="70"/>
      <c r="E27" s="71"/>
      <c r="F27" s="23" t="s">
        <v>56</v>
      </c>
      <c r="G27" s="23" t="s">
        <v>57</v>
      </c>
      <c r="H27" s="23" t="s">
        <v>66</v>
      </c>
    </row>
    <row r="28" spans="1:10" x14ac:dyDescent="0.2">
      <c r="A28" s="69" t="s">
        <v>5</v>
      </c>
      <c r="B28" s="70"/>
      <c r="C28" s="70"/>
      <c r="D28" s="70"/>
      <c r="E28" s="71"/>
      <c r="F28" s="23" t="s">
        <v>6</v>
      </c>
      <c r="G28" s="23" t="s">
        <v>7</v>
      </c>
      <c r="H28" s="30"/>
      <c r="J28" t="str">
        <f ca="1">IF(_xlfn.ISFORMULA(H28),_xlfn.FORMULATEXT(H28),"")</f>
        <v/>
      </c>
    </row>
    <row r="29" spans="1:10" x14ac:dyDescent="0.2">
      <c r="A29" s="69" t="s">
        <v>65</v>
      </c>
      <c r="B29" s="70"/>
      <c r="C29" s="70"/>
      <c r="D29" s="70"/>
      <c r="E29" s="71"/>
      <c r="F29" s="23" t="s">
        <v>50</v>
      </c>
      <c r="G29" s="23" t="s">
        <v>51</v>
      </c>
      <c r="H29" s="30"/>
      <c r="J29" t="str">
        <f t="shared" ref="J29:J30" ca="1" si="0">IF(_xlfn.ISFORMULA(H29),_xlfn.FORMULATEXT(H29),"")</f>
        <v/>
      </c>
    </row>
    <row r="30" spans="1:10" x14ac:dyDescent="0.2">
      <c r="A30" s="69" t="s">
        <v>104</v>
      </c>
      <c r="B30" s="70"/>
      <c r="C30" s="70"/>
      <c r="D30" s="70"/>
      <c r="E30" s="71"/>
      <c r="F30" s="23" t="s">
        <v>58</v>
      </c>
      <c r="G30" s="23" t="s">
        <v>59</v>
      </c>
      <c r="H30" s="25"/>
      <c r="J30" t="str">
        <f t="shared" ca="1" si="0"/>
        <v/>
      </c>
    </row>
    <row r="31" spans="1:10" x14ac:dyDescent="0.2">
      <c r="F31" s="100" t="s">
        <v>140</v>
      </c>
      <c r="H31" s="25"/>
      <c r="J31" t="str">
        <f t="shared" ref="J31" ca="1" si="1">IF(_xlfn.ISFORMULA(H31),_xlfn.FORMULATEXT(H31),"")</f>
        <v/>
      </c>
    </row>
    <row r="33" spans="6:8" x14ac:dyDescent="0.2">
      <c r="F33" t="s">
        <v>232</v>
      </c>
      <c r="H33" s="25"/>
    </row>
    <row r="34" spans="6:8" x14ac:dyDescent="0.2">
      <c r="F34" t="s">
        <v>233</v>
      </c>
      <c r="H34" s="25"/>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4"/>
  <sheetViews>
    <sheetView zoomScaleNormal="100" workbookViewId="0">
      <selection activeCell="X39" sqref="X39"/>
    </sheetView>
  </sheetViews>
  <sheetFormatPr defaultRowHeight="14.25" x14ac:dyDescent="0.2"/>
  <cols>
    <col min="6" max="6" width="10.625" customWidth="1"/>
    <col min="7" max="7" width="11.625" customWidth="1"/>
    <col min="8" max="8" width="29.75" bestFit="1" customWidth="1"/>
    <col min="9" max="9" width="2.875" customWidth="1"/>
    <col min="11" max="11" width="10.75" customWidth="1"/>
    <col min="12" max="13" width="10.125" customWidth="1"/>
    <col min="14" max="14" width="13.375" bestFit="1" customWidth="1"/>
    <col min="15" max="15" width="11.375" customWidth="1"/>
  </cols>
  <sheetData>
    <row r="1" spans="1:15" ht="18" x14ac:dyDescent="0.25">
      <c r="A1" s="76" t="s">
        <v>122</v>
      </c>
    </row>
    <row r="2" spans="1:15" ht="23.25" x14ac:dyDescent="0.35">
      <c r="A2" s="63" t="s">
        <v>127</v>
      </c>
      <c r="B2" s="57"/>
      <c r="C2" s="57"/>
      <c r="D2" s="57"/>
      <c r="E2" s="57"/>
      <c r="F2" s="57"/>
      <c r="G2" s="57"/>
      <c r="H2" s="57"/>
      <c r="I2" s="57"/>
      <c r="J2" s="57"/>
      <c r="K2" s="57"/>
      <c r="L2" s="57"/>
      <c r="M2" s="57"/>
      <c r="N2" s="57"/>
      <c r="O2" s="57"/>
    </row>
    <row r="3" spans="1:15" ht="23.25" x14ac:dyDescent="0.35">
      <c r="A3" s="80" t="s">
        <v>118</v>
      </c>
      <c r="B3" s="74"/>
      <c r="C3" s="74"/>
      <c r="D3" s="74"/>
      <c r="E3" s="74"/>
      <c r="F3" s="74"/>
      <c r="G3" s="74"/>
      <c r="H3" s="74"/>
      <c r="I3" s="74"/>
      <c r="J3" s="74"/>
      <c r="K3" s="74"/>
      <c r="L3" s="74"/>
      <c r="M3" s="74"/>
      <c r="N3" s="74"/>
      <c r="O3" s="75"/>
    </row>
    <row r="14" spans="1:15" x14ac:dyDescent="0.2">
      <c r="A14" s="34" t="s">
        <v>141</v>
      </c>
      <c r="B14" s="35"/>
      <c r="C14" s="35"/>
      <c r="D14" s="35"/>
      <c r="E14" s="35"/>
      <c r="F14" s="35"/>
      <c r="G14" s="35"/>
      <c r="H14" s="35"/>
      <c r="I14" s="35"/>
      <c r="J14" s="35"/>
      <c r="K14" s="36"/>
    </row>
    <row r="15" spans="1:15" x14ac:dyDescent="0.2">
      <c r="A15" s="37" t="s">
        <v>142</v>
      </c>
      <c r="B15" s="38"/>
      <c r="C15" s="38"/>
      <c r="D15" s="38"/>
      <c r="E15" s="38"/>
      <c r="F15" s="38"/>
      <c r="G15" s="38"/>
      <c r="H15" s="38"/>
      <c r="I15" s="38"/>
      <c r="J15" s="38"/>
      <c r="K15" s="39"/>
    </row>
    <row r="17" spans="1:10" x14ac:dyDescent="0.2">
      <c r="A17" t="s">
        <v>43</v>
      </c>
    </row>
    <row r="18" spans="1:10" x14ac:dyDescent="0.2">
      <c r="A18" s="66" t="s">
        <v>37</v>
      </c>
      <c r="G18" t="s">
        <v>44</v>
      </c>
    </row>
    <row r="19" spans="1:10" x14ac:dyDescent="0.2">
      <c r="A19" s="66" t="s">
        <v>38</v>
      </c>
      <c r="G19" t="s">
        <v>44</v>
      </c>
    </row>
    <row r="21" spans="1:10" x14ac:dyDescent="0.2">
      <c r="A21" s="85" t="s">
        <v>45</v>
      </c>
      <c r="B21" s="86"/>
      <c r="C21" s="86"/>
      <c r="D21" s="86"/>
      <c r="E21" s="87"/>
      <c r="F21" s="27" t="s">
        <v>62</v>
      </c>
      <c r="G21" s="27" t="s">
        <v>63</v>
      </c>
      <c r="H21" s="27" t="s">
        <v>64</v>
      </c>
    </row>
    <row r="22" spans="1:10" x14ac:dyDescent="0.2">
      <c r="A22" s="69" t="s">
        <v>61</v>
      </c>
      <c r="B22" s="70"/>
      <c r="C22" s="70"/>
      <c r="D22" s="70"/>
      <c r="E22" s="71"/>
      <c r="F22" s="23" t="s">
        <v>3</v>
      </c>
      <c r="G22" s="23"/>
      <c r="H22" s="99">
        <v>3.7499999999999999E-2</v>
      </c>
    </row>
    <row r="23" spans="1:10" x14ac:dyDescent="0.2">
      <c r="A23" s="69" t="s">
        <v>10</v>
      </c>
      <c r="B23" s="70"/>
      <c r="C23" s="70"/>
      <c r="D23" s="70"/>
      <c r="E23" s="71"/>
      <c r="F23" s="23" t="s">
        <v>4</v>
      </c>
      <c r="G23" s="23"/>
      <c r="H23" s="23">
        <v>12</v>
      </c>
    </row>
    <row r="24" spans="1:10" x14ac:dyDescent="0.2">
      <c r="A24" s="69" t="s">
        <v>1</v>
      </c>
      <c r="B24" s="70"/>
      <c r="C24" s="70"/>
      <c r="D24" s="70"/>
      <c r="E24" s="71"/>
      <c r="F24" s="23" t="s">
        <v>2</v>
      </c>
      <c r="G24" s="23"/>
      <c r="H24" s="23">
        <v>30</v>
      </c>
    </row>
    <row r="25" spans="1:10" x14ac:dyDescent="0.2">
      <c r="A25" s="69" t="s">
        <v>52</v>
      </c>
      <c r="B25" s="70"/>
      <c r="C25" s="70"/>
      <c r="D25" s="70"/>
      <c r="E25" s="71"/>
      <c r="F25" s="23" t="s">
        <v>53</v>
      </c>
      <c r="G25" s="23" t="s">
        <v>54</v>
      </c>
      <c r="H25" s="23">
        <v>650000</v>
      </c>
    </row>
    <row r="26" spans="1:10" x14ac:dyDescent="0.2">
      <c r="A26" s="69" t="s">
        <v>101</v>
      </c>
      <c r="B26" s="70"/>
      <c r="C26" s="70"/>
      <c r="D26" s="70"/>
      <c r="E26" s="70"/>
      <c r="F26" s="70"/>
      <c r="G26" s="71"/>
      <c r="H26" s="23" t="s">
        <v>102</v>
      </c>
    </row>
    <row r="27" spans="1:10" x14ac:dyDescent="0.2">
      <c r="A27" s="69" t="s">
        <v>55</v>
      </c>
      <c r="B27" s="70"/>
      <c r="C27" s="70"/>
      <c r="D27" s="70"/>
      <c r="E27" s="71"/>
      <c r="F27" s="23" t="s">
        <v>56</v>
      </c>
      <c r="G27" s="23" t="s">
        <v>57</v>
      </c>
      <c r="H27" s="23" t="s">
        <v>66</v>
      </c>
    </row>
    <row r="28" spans="1:10" x14ac:dyDescent="0.2">
      <c r="A28" s="69" t="s">
        <v>5</v>
      </c>
      <c r="B28" s="70"/>
      <c r="C28" s="70"/>
      <c r="D28" s="70"/>
      <c r="E28" s="71"/>
      <c r="F28" s="23" t="s">
        <v>6</v>
      </c>
      <c r="G28" s="23" t="s">
        <v>7</v>
      </c>
      <c r="H28" s="30">
        <f>H22/H23</f>
        <v>3.1249999999999997E-3</v>
      </c>
      <c r="J28" t="str">
        <f ca="1">IF(_xlfn.ISFORMULA(H28),_xlfn.FORMULATEXT(H28),"")</f>
        <v>=H22/H23</v>
      </c>
    </row>
    <row r="29" spans="1:10" x14ac:dyDescent="0.2">
      <c r="A29" s="69" t="s">
        <v>65</v>
      </c>
      <c r="B29" s="70"/>
      <c r="C29" s="70"/>
      <c r="D29" s="70"/>
      <c r="E29" s="71"/>
      <c r="F29" s="23" t="s">
        <v>50</v>
      </c>
      <c r="G29" s="23" t="s">
        <v>51</v>
      </c>
      <c r="H29" s="30">
        <f>H24*H23</f>
        <v>360</v>
      </c>
      <c r="J29" t="str">
        <f t="shared" ref="J29:J34" ca="1" si="0">IF(_xlfn.ISFORMULA(H29),_xlfn.FORMULATEXT(H29),"")</f>
        <v>=H24*H23</v>
      </c>
    </row>
    <row r="30" spans="1:10" x14ac:dyDescent="0.2">
      <c r="A30" s="69" t="s">
        <v>104</v>
      </c>
      <c r="B30" s="70"/>
      <c r="C30" s="70"/>
      <c r="D30" s="70"/>
      <c r="E30" s="71"/>
      <c r="F30" s="23" t="s">
        <v>58</v>
      </c>
      <c r="G30" s="23" t="s">
        <v>59</v>
      </c>
      <c r="H30" s="25">
        <f>ROUND(PMT(H28,H29,-H25),2)</f>
        <v>3010.25</v>
      </c>
      <c r="J30" t="str">
        <f t="shared" ca="1" si="0"/>
        <v>=ROUND(PMT(H28,H29,-H25),2)</v>
      </c>
    </row>
    <row r="31" spans="1:10" x14ac:dyDescent="0.2">
      <c r="F31" s="100" t="s">
        <v>140</v>
      </c>
      <c r="H31" s="25">
        <f>H25/((1-(1+H28)^-H29)/H28)</f>
        <v>3010.2513452188086</v>
      </c>
      <c r="J31" t="str">
        <f t="shared" ca="1" si="0"/>
        <v>=H25/((1-(1+H28)^-H29)/H28)</v>
      </c>
    </row>
    <row r="32" spans="1:10" x14ac:dyDescent="0.2">
      <c r="J32" t="str">
        <f t="shared" ca="1" si="0"/>
        <v/>
      </c>
    </row>
    <row r="33" spans="6:10" x14ac:dyDescent="0.2">
      <c r="F33" t="s">
        <v>232</v>
      </c>
      <c r="H33" s="25">
        <f>H30*H29</f>
        <v>1083690</v>
      </c>
      <c r="J33" t="str">
        <f t="shared" ca="1" si="0"/>
        <v>=H30*H29</v>
      </c>
    </row>
    <row r="34" spans="6:10" x14ac:dyDescent="0.2">
      <c r="F34" t="s">
        <v>233</v>
      </c>
      <c r="H34" s="25">
        <f>H33-H25</f>
        <v>433690</v>
      </c>
      <c r="J34" t="str">
        <f t="shared" ca="1" si="0"/>
        <v>=H33-H25</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00FF"/>
  </sheetPr>
  <dimension ref="A1:N34"/>
  <sheetViews>
    <sheetView zoomScale="107" zoomScaleNormal="107" workbookViewId="0">
      <selection activeCell="H28" sqref="H28"/>
    </sheetView>
  </sheetViews>
  <sheetFormatPr defaultRowHeight="14.25" x14ac:dyDescent="0.2"/>
  <cols>
    <col min="6" max="6" width="10.625" customWidth="1"/>
    <col min="7" max="7" width="11.875" customWidth="1"/>
    <col min="8" max="8" width="12.875" bestFit="1" customWidth="1"/>
    <col min="9" max="9" width="2.875" customWidth="1"/>
    <col min="11" max="11" width="10.75" customWidth="1"/>
    <col min="12" max="13" width="10.125" customWidth="1"/>
  </cols>
  <sheetData>
    <row r="1" spans="1:14" ht="18" x14ac:dyDescent="0.25">
      <c r="A1" s="76" t="s">
        <v>126</v>
      </c>
    </row>
    <row r="2" spans="1:14" ht="23.25" x14ac:dyDescent="0.35">
      <c r="A2" s="63" t="s">
        <v>130</v>
      </c>
      <c r="B2" s="57"/>
      <c r="C2" s="57"/>
      <c r="D2" s="57"/>
      <c r="E2" s="57"/>
      <c r="F2" s="57"/>
      <c r="G2" s="57"/>
      <c r="H2" s="57"/>
      <c r="I2" s="57"/>
      <c r="J2" s="57"/>
      <c r="K2" s="57"/>
      <c r="L2" s="57"/>
      <c r="M2" s="57"/>
      <c r="N2" s="57"/>
    </row>
    <row r="3" spans="1:14" ht="23.25" x14ac:dyDescent="0.35">
      <c r="A3" s="80" t="s">
        <v>128</v>
      </c>
      <c r="B3" s="74"/>
      <c r="C3" s="74"/>
      <c r="D3" s="74"/>
      <c r="E3" s="74"/>
      <c r="F3" s="74"/>
      <c r="G3" s="74"/>
      <c r="H3" s="74"/>
      <c r="I3" s="74"/>
      <c r="J3" s="74"/>
      <c r="K3" s="74"/>
      <c r="L3" s="74"/>
      <c r="M3" s="74"/>
      <c r="N3" s="74"/>
    </row>
    <row r="14" spans="1:14" x14ac:dyDescent="0.2">
      <c r="A14" s="34" t="s">
        <v>143</v>
      </c>
      <c r="B14" s="35"/>
      <c r="C14" s="35"/>
      <c r="D14" s="35"/>
      <c r="E14" s="35"/>
      <c r="F14" s="35"/>
      <c r="G14" s="35"/>
      <c r="H14" s="35"/>
      <c r="I14" s="35"/>
      <c r="J14" s="36"/>
    </row>
    <row r="15" spans="1:14" x14ac:dyDescent="0.2">
      <c r="A15" s="37" t="s">
        <v>144</v>
      </c>
      <c r="B15" s="38"/>
      <c r="C15" s="38"/>
      <c r="D15" s="38"/>
      <c r="E15" s="38"/>
      <c r="F15" s="38"/>
      <c r="G15" s="38"/>
      <c r="H15" s="38"/>
      <c r="I15" s="38"/>
      <c r="J15" s="39"/>
    </row>
    <row r="17" spans="1:10" x14ac:dyDescent="0.2">
      <c r="A17" t="s">
        <v>43</v>
      </c>
    </row>
    <row r="18" spans="1:10" x14ac:dyDescent="0.2">
      <c r="A18" s="66" t="s">
        <v>37</v>
      </c>
      <c r="G18" t="s">
        <v>44</v>
      </c>
    </row>
    <row r="19" spans="1:10" x14ac:dyDescent="0.2">
      <c r="A19" s="66" t="s">
        <v>38</v>
      </c>
      <c r="G19" t="s">
        <v>44</v>
      </c>
    </row>
    <row r="21" spans="1:10" x14ac:dyDescent="0.2">
      <c r="A21" s="85" t="s">
        <v>45</v>
      </c>
      <c r="B21" s="86"/>
      <c r="C21" s="86"/>
      <c r="D21" s="86"/>
      <c r="E21" s="87"/>
      <c r="F21" s="27" t="s">
        <v>62</v>
      </c>
      <c r="G21" s="27" t="s">
        <v>63</v>
      </c>
      <c r="H21" s="27" t="s">
        <v>64</v>
      </c>
    </row>
    <row r="22" spans="1:10" x14ac:dyDescent="0.2">
      <c r="A22" s="69" t="s">
        <v>100</v>
      </c>
      <c r="B22" s="70"/>
      <c r="C22" s="70"/>
      <c r="D22" s="70"/>
      <c r="E22" s="71"/>
      <c r="F22" s="23" t="s">
        <v>3</v>
      </c>
      <c r="G22" s="23"/>
      <c r="H22" s="99">
        <v>0.1</v>
      </c>
    </row>
    <row r="23" spans="1:10" x14ac:dyDescent="0.2">
      <c r="A23" s="69" t="s">
        <v>10</v>
      </c>
      <c r="B23" s="70"/>
      <c r="C23" s="70"/>
      <c r="D23" s="70"/>
      <c r="E23" s="71"/>
      <c r="F23" s="23" t="s">
        <v>4</v>
      </c>
      <c r="G23" s="23"/>
      <c r="H23" s="23">
        <v>12</v>
      </c>
    </row>
    <row r="24" spans="1:10" x14ac:dyDescent="0.2">
      <c r="A24" s="69" t="s">
        <v>1</v>
      </c>
      <c r="B24" s="70"/>
      <c r="C24" s="70"/>
      <c r="D24" s="70"/>
      <c r="E24" s="71"/>
      <c r="F24" s="23" t="s">
        <v>2</v>
      </c>
      <c r="G24" s="23"/>
      <c r="H24" s="23">
        <v>30</v>
      </c>
    </row>
    <row r="25" spans="1:10" x14ac:dyDescent="0.2">
      <c r="A25" s="69" t="s">
        <v>52</v>
      </c>
      <c r="B25" s="70"/>
      <c r="C25" s="70"/>
      <c r="D25" s="70"/>
      <c r="E25" s="71"/>
      <c r="F25" s="23" t="s">
        <v>53</v>
      </c>
      <c r="G25" s="23" t="s">
        <v>54</v>
      </c>
      <c r="H25" s="23" t="s">
        <v>66</v>
      </c>
    </row>
    <row r="26" spans="1:10" x14ac:dyDescent="0.2">
      <c r="A26" s="69" t="s">
        <v>55</v>
      </c>
      <c r="B26" s="70"/>
      <c r="C26" s="70"/>
      <c r="D26" s="70"/>
      <c r="E26" s="71"/>
      <c r="F26" s="23" t="s">
        <v>56</v>
      </c>
      <c r="G26" s="23" t="s">
        <v>57</v>
      </c>
      <c r="H26" s="23">
        <v>1000000</v>
      </c>
    </row>
    <row r="27" spans="1:10" x14ac:dyDescent="0.2">
      <c r="A27" s="69" t="s">
        <v>101</v>
      </c>
      <c r="B27" s="70"/>
      <c r="C27" s="70"/>
      <c r="D27" s="70"/>
      <c r="E27" s="70"/>
      <c r="F27" s="70"/>
      <c r="G27" s="71"/>
      <c r="H27" s="23" t="s">
        <v>105</v>
      </c>
    </row>
    <row r="28" spans="1:10" x14ac:dyDescent="0.2">
      <c r="A28" s="69" t="s">
        <v>5</v>
      </c>
      <c r="B28" s="70"/>
      <c r="C28" s="70"/>
      <c r="D28" s="70"/>
      <c r="E28" s="71"/>
      <c r="F28" s="23" t="s">
        <v>6</v>
      </c>
      <c r="G28" s="23" t="s">
        <v>7</v>
      </c>
      <c r="H28" s="30"/>
      <c r="J28" t="str">
        <f ca="1">IF(_xlfn.ISFORMULA(H28),_xlfn.FORMULATEXT(H28),"")</f>
        <v/>
      </c>
    </row>
    <row r="29" spans="1:10" x14ac:dyDescent="0.2">
      <c r="A29" s="69" t="s">
        <v>65</v>
      </c>
      <c r="B29" s="70"/>
      <c r="C29" s="70"/>
      <c r="D29" s="70"/>
      <c r="E29" s="71"/>
      <c r="F29" s="23" t="s">
        <v>50</v>
      </c>
      <c r="G29" s="23" t="s">
        <v>51</v>
      </c>
      <c r="H29" s="30"/>
      <c r="J29" t="str">
        <f t="shared" ref="J29:J34" ca="1" si="0">IF(_xlfn.ISFORMULA(H29),_xlfn.FORMULATEXT(H29),"")</f>
        <v/>
      </c>
    </row>
    <row r="30" spans="1:10" x14ac:dyDescent="0.2">
      <c r="A30" s="69" t="s">
        <v>104</v>
      </c>
      <c r="B30" s="70"/>
      <c r="C30" s="70"/>
      <c r="D30" s="70"/>
      <c r="E30" s="71"/>
      <c r="F30" s="23" t="s">
        <v>58</v>
      </c>
      <c r="G30" s="23" t="s">
        <v>59</v>
      </c>
      <c r="H30" s="25"/>
      <c r="J30" t="str">
        <f t="shared" ca="1" si="0"/>
        <v/>
      </c>
    </row>
    <row r="31" spans="1:10" x14ac:dyDescent="0.2">
      <c r="F31" s="100" t="s">
        <v>140</v>
      </c>
      <c r="H31" s="25"/>
      <c r="J31" t="str">
        <f t="shared" ca="1" si="0"/>
        <v/>
      </c>
    </row>
    <row r="32" spans="1:10" x14ac:dyDescent="0.2">
      <c r="J32" t="str">
        <f t="shared" ca="1" si="0"/>
        <v/>
      </c>
    </row>
    <row r="33" spans="6:10" x14ac:dyDescent="0.2">
      <c r="F33" t="s">
        <v>234</v>
      </c>
      <c r="H33" s="25"/>
      <c r="J33" t="str">
        <f t="shared" ca="1" si="0"/>
        <v/>
      </c>
    </row>
    <row r="34" spans="6:10" x14ac:dyDescent="0.2">
      <c r="F34" t="s">
        <v>233</v>
      </c>
      <c r="H34" s="25"/>
      <c r="J34" t="str">
        <f t="shared" ca="1" si="0"/>
        <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4"/>
  <sheetViews>
    <sheetView zoomScale="107" zoomScaleNormal="107" workbookViewId="0">
      <selection activeCell="H33" sqref="H33"/>
    </sheetView>
  </sheetViews>
  <sheetFormatPr defaultRowHeight="14.25" x14ac:dyDescent="0.2"/>
  <cols>
    <col min="6" max="6" width="10.625" customWidth="1"/>
    <col min="7" max="7" width="11.875" customWidth="1"/>
    <col min="8" max="8" width="12.875" bestFit="1" customWidth="1"/>
    <col min="9" max="9" width="2.875" customWidth="1"/>
    <col min="11" max="11" width="10.75" customWidth="1"/>
    <col min="12" max="13" width="10.125" customWidth="1"/>
  </cols>
  <sheetData>
    <row r="1" spans="1:14" ht="18" x14ac:dyDescent="0.25">
      <c r="A1" s="76" t="s">
        <v>126</v>
      </c>
    </row>
    <row r="2" spans="1:14" ht="23.25" x14ac:dyDescent="0.35">
      <c r="A2" s="63" t="s">
        <v>130</v>
      </c>
      <c r="B2" s="57"/>
      <c r="C2" s="57"/>
      <c r="D2" s="57"/>
      <c r="E2" s="57"/>
      <c r="F2" s="57"/>
      <c r="G2" s="57"/>
      <c r="H2" s="57"/>
      <c r="I2" s="57"/>
      <c r="J2" s="57"/>
      <c r="K2" s="57"/>
      <c r="L2" s="57"/>
      <c r="M2" s="57"/>
      <c r="N2" s="57"/>
    </row>
    <row r="3" spans="1:14" ht="23.25" x14ac:dyDescent="0.35">
      <c r="A3" s="80" t="s">
        <v>128</v>
      </c>
      <c r="B3" s="74"/>
      <c r="C3" s="74"/>
      <c r="D3" s="74"/>
      <c r="E3" s="74"/>
      <c r="F3" s="74"/>
      <c r="G3" s="74"/>
      <c r="H3" s="74"/>
      <c r="I3" s="74"/>
      <c r="J3" s="74"/>
      <c r="K3" s="74"/>
      <c r="L3" s="74"/>
      <c r="M3" s="74"/>
      <c r="N3" s="74"/>
    </row>
    <row r="14" spans="1:14" x14ac:dyDescent="0.2">
      <c r="A14" s="34" t="s">
        <v>143</v>
      </c>
      <c r="B14" s="35"/>
      <c r="C14" s="35"/>
      <c r="D14" s="35"/>
      <c r="E14" s="35"/>
      <c r="F14" s="35"/>
      <c r="G14" s="35"/>
      <c r="H14" s="35"/>
      <c r="I14" s="35"/>
      <c r="J14" s="36"/>
    </row>
    <row r="15" spans="1:14" x14ac:dyDescent="0.2">
      <c r="A15" s="37" t="s">
        <v>144</v>
      </c>
      <c r="B15" s="38"/>
      <c r="C15" s="38"/>
      <c r="D15" s="38"/>
      <c r="E15" s="38"/>
      <c r="F15" s="38"/>
      <c r="G15" s="38"/>
      <c r="H15" s="38"/>
      <c r="I15" s="38"/>
      <c r="J15" s="39"/>
    </row>
    <row r="17" spans="1:10" x14ac:dyDescent="0.2">
      <c r="A17" t="s">
        <v>43</v>
      </c>
    </row>
    <row r="18" spans="1:10" x14ac:dyDescent="0.2">
      <c r="A18" s="66" t="s">
        <v>37</v>
      </c>
      <c r="G18" t="s">
        <v>44</v>
      </c>
    </row>
    <row r="19" spans="1:10" x14ac:dyDescent="0.2">
      <c r="A19" s="66" t="s">
        <v>38</v>
      </c>
      <c r="G19" t="s">
        <v>44</v>
      </c>
    </row>
    <row r="21" spans="1:10" x14ac:dyDescent="0.2">
      <c r="A21" s="85" t="s">
        <v>45</v>
      </c>
      <c r="B21" s="86"/>
      <c r="C21" s="86"/>
      <c r="D21" s="86"/>
      <c r="E21" s="87"/>
      <c r="F21" s="27" t="s">
        <v>62</v>
      </c>
      <c r="G21" s="27" t="s">
        <v>63</v>
      </c>
      <c r="H21" s="27" t="s">
        <v>64</v>
      </c>
    </row>
    <row r="22" spans="1:10" x14ac:dyDescent="0.2">
      <c r="A22" s="69" t="s">
        <v>100</v>
      </c>
      <c r="B22" s="70"/>
      <c r="C22" s="70"/>
      <c r="D22" s="70"/>
      <c r="E22" s="71"/>
      <c r="F22" s="23" t="s">
        <v>3</v>
      </c>
      <c r="G22" s="23"/>
      <c r="H22" s="99">
        <v>0.1</v>
      </c>
    </row>
    <row r="23" spans="1:10" x14ac:dyDescent="0.2">
      <c r="A23" s="69" t="s">
        <v>10</v>
      </c>
      <c r="B23" s="70"/>
      <c r="C23" s="70"/>
      <c r="D23" s="70"/>
      <c r="E23" s="71"/>
      <c r="F23" s="23" t="s">
        <v>4</v>
      </c>
      <c r="G23" s="23"/>
      <c r="H23" s="23">
        <v>12</v>
      </c>
    </row>
    <row r="24" spans="1:10" x14ac:dyDescent="0.2">
      <c r="A24" s="69" t="s">
        <v>1</v>
      </c>
      <c r="B24" s="70"/>
      <c r="C24" s="70"/>
      <c r="D24" s="70"/>
      <c r="E24" s="71"/>
      <c r="F24" s="23" t="s">
        <v>2</v>
      </c>
      <c r="G24" s="23"/>
      <c r="H24" s="23">
        <v>30</v>
      </c>
    </row>
    <row r="25" spans="1:10" x14ac:dyDescent="0.2">
      <c r="A25" s="69" t="s">
        <v>52</v>
      </c>
      <c r="B25" s="70"/>
      <c r="C25" s="70"/>
      <c r="D25" s="70"/>
      <c r="E25" s="71"/>
      <c r="F25" s="23" t="s">
        <v>53</v>
      </c>
      <c r="G25" s="23" t="s">
        <v>54</v>
      </c>
      <c r="H25" s="23" t="s">
        <v>66</v>
      </c>
    </row>
    <row r="26" spans="1:10" x14ac:dyDescent="0.2">
      <c r="A26" s="69" t="s">
        <v>55</v>
      </c>
      <c r="B26" s="70"/>
      <c r="C26" s="70"/>
      <c r="D26" s="70"/>
      <c r="E26" s="71"/>
      <c r="F26" s="23" t="s">
        <v>56</v>
      </c>
      <c r="G26" s="23" t="s">
        <v>57</v>
      </c>
      <c r="H26" s="23">
        <v>1000000</v>
      </c>
    </row>
    <row r="27" spans="1:10" x14ac:dyDescent="0.2">
      <c r="A27" s="69" t="s">
        <v>101</v>
      </c>
      <c r="B27" s="70"/>
      <c r="C27" s="70"/>
      <c r="D27" s="70"/>
      <c r="E27" s="70"/>
      <c r="F27" s="70"/>
      <c r="G27" s="71"/>
      <c r="H27" s="23" t="s">
        <v>105</v>
      </c>
    </row>
    <row r="28" spans="1:10" x14ac:dyDescent="0.2">
      <c r="A28" s="69" t="s">
        <v>5</v>
      </c>
      <c r="B28" s="70"/>
      <c r="C28" s="70"/>
      <c r="D28" s="70"/>
      <c r="E28" s="71"/>
      <c r="F28" s="23" t="s">
        <v>6</v>
      </c>
      <c r="G28" s="23" t="s">
        <v>7</v>
      </c>
      <c r="H28" s="30">
        <f>H22/H23</f>
        <v>8.3333333333333332E-3</v>
      </c>
      <c r="J28" t="str">
        <f ca="1">IF(_xlfn.ISFORMULA(H28),_xlfn.FORMULATEXT(H28),"")</f>
        <v>=H22/H23</v>
      </c>
    </row>
    <row r="29" spans="1:10" x14ac:dyDescent="0.2">
      <c r="A29" s="69" t="s">
        <v>65</v>
      </c>
      <c r="B29" s="70"/>
      <c r="C29" s="70"/>
      <c r="D29" s="70"/>
      <c r="E29" s="71"/>
      <c r="F29" s="23" t="s">
        <v>50</v>
      </c>
      <c r="G29" s="23" t="s">
        <v>51</v>
      </c>
      <c r="H29" s="30">
        <f>H24*H23</f>
        <v>360</v>
      </c>
      <c r="J29" t="str">
        <f t="shared" ref="J29:J34" ca="1" si="0">IF(_xlfn.ISFORMULA(H29),_xlfn.FORMULATEXT(H29),"")</f>
        <v>=H24*H23</v>
      </c>
    </row>
    <row r="30" spans="1:10" x14ac:dyDescent="0.2">
      <c r="A30" s="69" t="s">
        <v>104</v>
      </c>
      <c r="B30" s="70"/>
      <c r="C30" s="70"/>
      <c r="D30" s="70"/>
      <c r="E30" s="71"/>
      <c r="F30" s="23" t="s">
        <v>58</v>
      </c>
      <c r="G30" s="23" t="s">
        <v>59</v>
      </c>
      <c r="H30" s="25">
        <f>ROUND(PMT(H28,H29,,H26),2)</f>
        <v>-442.38</v>
      </c>
      <c r="J30" t="str">
        <f t="shared" ca="1" si="0"/>
        <v>=ROUND(PMT(H28,H29,,H26),2)</v>
      </c>
    </row>
    <row r="31" spans="1:10" x14ac:dyDescent="0.2">
      <c r="F31" s="100" t="s">
        <v>140</v>
      </c>
      <c r="H31" s="25">
        <f>H26/(((1+H28)^H29-1)/H28)</f>
        <v>442.38236755466085</v>
      </c>
      <c r="J31" t="str">
        <f t="shared" ca="1" si="0"/>
        <v>=H26/(((1+H28)^H29-1)/H28)</v>
      </c>
    </row>
    <row r="32" spans="1:10" x14ac:dyDescent="0.2">
      <c r="J32" t="str">
        <f t="shared" ca="1" si="0"/>
        <v/>
      </c>
    </row>
    <row r="33" spans="6:10" x14ac:dyDescent="0.2">
      <c r="F33" t="s">
        <v>234</v>
      </c>
      <c r="H33" s="25">
        <f>H30*H29</f>
        <v>-159256.79999999999</v>
      </c>
      <c r="J33" t="str">
        <f t="shared" ca="1" si="0"/>
        <v>=H30*H29</v>
      </c>
    </row>
    <row r="34" spans="6:10" x14ac:dyDescent="0.2">
      <c r="F34" t="s">
        <v>233</v>
      </c>
      <c r="H34" s="25">
        <f>H26+H33</f>
        <v>840743.2</v>
      </c>
      <c r="J34" t="str">
        <f t="shared" ca="1" si="0"/>
        <v>=H26+H33</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00FF"/>
  </sheetPr>
  <dimension ref="A1:N34"/>
  <sheetViews>
    <sheetView zoomScale="117" zoomScaleNormal="117" workbookViewId="0">
      <selection activeCell="H28" sqref="H28"/>
    </sheetView>
  </sheetViews>
  <sheetFormatPr defaultRowHeight="14.25" x14ac:dyDescent="0.2"/>
  <cols>
    <col min="6" max="7" width="10.625" customWidth="1"/>
    <col min="8" max="8" width="12.875" bestFit="1" customWidth="1"/>
    <col min="9" max="9" width="2.875" customWidth="1"/>
    <col min="11" max="11" width="10.75" customWidth="1"/>
    <col min="12" max="13" width="10.125" customWidth="1"/>
    <col min="14" max="14" width="13.375" bestFit="1" customWidth="1"/>
  </cols>
  <sheetData>
    <row r="1" spans="1:14" ht="18" x14ac:dyDescent="0.25">
      <c r="A1" s="76" t="s">
        <v>135</v>
      </c>
    </row>
    <row r="2" spans="1:14" ht="23.25" x14ac:dyDescent="0.35">
      <c r="A2" s="63" t="s">
        <v>139</v>
      </c>
      <c r="B2" s="57"/>
      <c r="C2" s="57"/>
      <c r="D2" s="57"/>
      <c r="E2" s="57"/>
      <c r="F2" s="57"/>
      <c r="G2" s="57"/>
      <c r="H2" s="57"/>
      <c r="I2" s="57"/>
      <c r="J2" s="57"/>
      <c r="K2" s="57"/>
      <c r="L2" s="57"/>
      <c r="M2" s="57"/>
      <c r="N2" s="57"/>
    </row>
    <row r="3" spans="1:14" ht="23.25" x14ac:dyDescent="0.35">
      <c r="A3" s="80" t="s">
        <v>128</v>
      </c>
      <c r="B3" s="74"/>
      <c r="C3" s="74"/>
      <c r="D3" s="74"/>
      <c r="E3" s="74"/>
      <c r="F3" s="74"/>
      <c r="G3" s="74"/>
      <c r="H3" s="74"/>
      <c r="I3" s="74"/>
      <c r="J3" s="74"/>
      <c r="K3" s="74"/>
      <c r="L3" s="74"/>
      <c r="M3" s="74"/>
      <c r="N3" s="75"/>
    </row>
    <row r="14" spans="1:14" x14ac:dyDescent="0.2">
      <c r="A14" s="34"/>
      <c r="B14" s="35"/>
      <c r="C14" s="35"/>
      <c r="D14" s="35"/>
      <c r="E14" s="35"/>
      <c r="F14" s="35"/>
      <c r="G14" s="35"/>
      <c r="H14" s="35"/>
      <c r="I14" s="35"/>
      <c r="J14" s="35"/>
      <c r="K14" s="36"/>
    </row>
    <row r="15" spans="1:14" x14ac:dyDescent="0.2">
      <c r="A15" s="37"/>
      <c r="B15" s="38"/>
      <c r="C15" s="38"/>
      <c r="D15" s="38"/>
      <c r="E15" s="38"/>
      <c r="F15" s="38"/>
      <c r="G15" s="38"/>
      <c r="H15" s="38"/>
      <c r="I15" s="38"/>
      <c r="J15" s="38"/>
      <c r="K15" s="39"/>
    </row>
    <row r="17" spans="1:10" x14ac:dyDescent="0.2">
      <c r="A17" t="s">
        <v>43</v>
      </c>
    </row>
    <row r="18" spans="1:10" x14ac:dyDescent="0.2">
      <c r="A18" s="66" t="s">
        <v>37</v>
      </c>
      <c r="G18" t="s">
        <v>44</v>
      </c>
    </row>
    <row r="19" spans="1:10" x14ac:dyDescent="0.2">
      <c r="A19" s="66" t="s">
        <v>38</v>
      </c>
      <c r="G19" t="s">
        <v>44</v>
      </c>
    </row>
    <row r="21" spans="1:10" x14ac:dyDescent="0.2">
      <c r="A21" s="85" t="s">
        <v>45</v>
      </c>
      <c r="B21" s="86"/>
      <c r="C21" s="86"/>
      <c r="D21" s="86"/>
      <c r="E21" s="87"/>
      <c r="F21" s="27" t="s">
        <v>62</v>
      </c>
      <c r="G21" s="27" t="s">
        <v>63</v>
      </c>
      <c r="H21" s="27" t="s">
        <v>64</v>
      </c>
    </row>
    <row r="22" spans="1:10" x14ac:dyDescent="0.2">
      <c r="A22" s="69" t="s">
        <v>100</v>
      </c>
      <c r="B22" s="70"/>
      <c r="C22" s="70"/>
      <c r="D22" s="70"/>
      <c r="E22" s="71"/>
      <c r="F22" s="23" t="s">
        <v>3</v>
      </c>
      <c r="G22" s="23"/>
      <c r="H22" s="99">
        <v>4.2500000000000003E-2</v>
      </c>
    </row>
    <row r="23" spans="1:10" x14ac:dyDescent="0.2">
      <c r="A23" s="69" t="s">
        <v>10</v>
      </c>
      <c r="B23" s="70"/>
      <c r="C23" s="70"/>
      <c r="D23" s="70"/>
      <c r="E23" s="71"/>
      <c r="F23" s="23" t="s">
        <v>4</v>
      </c>
      <c r="G23" s="23"/>
      <c r="H23" s="23">
        <v>12</v>
      </c>
    </row>
    <row r="24" spans="1:10" x14ac:dyDescent="0.2">
      <c r="A24" s="69" t="s">
        <v>1</v>
      </c>
      <c r="B24" s="70"/>
      <c r="C24" s="70"/>
      <c r="D24" s="70"/>
      <c r="E24" s="71"/>
      <c r="F24" s="23" t="s">
        <v>2</v>
      </c>
      <c r="G24" s="23"/>
      <c r="H24" s="23">
        <v>30</v>
      </c>
    </row>
    <row r="25" spans="1:10" x14ac:dyDescent="0.2">
      <c r="A25" s="69" t="s">
        <v>52</v>
      </c>
      <c r="B25" s="70"/>
      <c r="C25" s="70"/>
      <c r="D25" s="70"/>
      <c r="E25" s="71"/>
      <c r="F25" s="23" t="s">
        <v>53</v>
      </c>
      <c r="G25" s="23" t="s">
        <v>54</v>
      </c>
      <c r="H25" s="23">
        <v>500000</v>
      </c>
    </row>
    <row r="26" spans="1:10" x14ac:dyDescent="0.2">
      <c r="A26" s="69" t="s">
        <v>101</v>
      </c>
      <c r="B26" s="70"/>
      <c r="C26" s="70"/>
      <c r="D26" s="70"/>
      <c r="E26" s="70"/>
      <c r="F26" s="70"/>
      <c r="G26" s="71"/>
      <c r="H26" s="23" t="s">
        <v>105</v>
      </c>
    </row>
    <row r="27" spans="1:10" x14ac:dyDescent="0.2">
      <c r="A27" s="69" t="s">
        <v>55</v>
      </c>
      <c r="B27" s="70"/>
      <c r="C27" s="70"/>
      <c r="D27" s="70"/>
      <c r="E27" s="71"/>
      <c r="F27" s="23" t="s">
        <v>56</v>
      </c>
      <c r="G27" s="23" t="s">
        <v>57</v>
      </c>
      <c r="H27" s="23" t="s">
        <v>66</v>
      </c>
    </row>
    <row r="28" spans="1:10" x14ac:dyDescent="0.2">
      <c r="A28" s="69" t="s">
        <v>5</v>
      </c>
      <c r="B28" s="70"/>
      <c r="C28" s="70"/>
      <c r="D28" s="70"/>
      <c r="E28" s="71"/>
      <c r="F28" s="23" t="s">
        <v>6</v>
      </c>
      <c r="G28" s="23" t="s">
        <v>7</v>
      </c>
      <c r="H28" s="30"/>
      <c r="J28" t="str">
        <f ca="1">IF(_xlfn.ISFORMULA(H28),_xlfn.FORMULATEXT(H28),"")</f>
        <v/>
      </c>
    </row>
    <row r="29" spans="1:10" x14ac:dyDescent="0.2">
      <c r="A29" s="69" t="s">
        <v>65</v>
      </c>
      <c r="B29" s="70"/>
      <c r="C29" s="70"/>
      <c r="D29" s="70"/>
      <c r="E29" s="71"/>
      <c r="F29" s="23" t="s">
        <v>50</v>
      </c>
      <c r="G29" s="23" t="s">
        <v>51</v>
      </c>
      <c r="H29" s="30"/>
      <c r="J29" t="str">
        <f t="shared" ref="J29:J31" ca="1" si="0">IF(_xlfn.ISFORMULA(H29),_xlfn.FORMULATEXT(H29),"")</f>
        <v/>
      </c>
    </row>
    <row r="30" spans="1:10" x14ac:dyDescent="0.2">
      <c r="A30" s="69" t="s">
        <v>104</v>
      </c>
      <c r="B30" s="70"/>
      <c r="C30" s="70"/>
      <c r="D30" s="70"/>
      <c r="E30" s="71"/>
      <c r="F30" s="23" t="s">
        <v>58</v>
      </c>
      <c r="G30" s="23" t="s">
        <v>59</v>
      </c>
      <c r="H30" s="25"/>
      <c r="J30" t="str">
        <f t="shared" ca="1" si="0"/>
        <v/>
      </c>
    </row>
    <row r="31" spans="1:10" x14ac:dyDescent="0.2">
      <c r="F31" s="100" t="s">
        <v>140</v>
      </c>
      <c r="H31" s="25"/>
      <c r="J31" t="str">
        <f t="shared" ca="1" si="0"/>
        <v/>
      </c>
    </row>
    <row r="34" spans="8:8" ht="33.75" x14ac:dyDescent="0.2">
      <c r="H34" s="101"/>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4"/>
  <sheetViews>
    <sheetView zoomScale="117" zoomScaleNormal="117" workbookViewId="0">
      <selection activeCell="H32" sqref="H32"/>
    </sheetView>
  </sheetViews>
  <sheetFormatPr defaultRowHeight="14.25" x14ac:dyDescent="0.2"/>
  <cols>
    <col min="6" max="7" width="10.625" customWidth="1"/>
    <col min="8" max="8" width="12.875" bestFit="1" customWidth="1"/>
    <col min="9" max="9" width="2.875" customWidth="1"/>
    <col min="11" max="11" width="10.75" customWidth="1"/>
    <col min="12" max="13" width="10.125" customWidth="1"/>
    <col min="14" max="14" width="13.375" bestFit="1" customWidth="1"/>
  </cols>
  <sheetData>
    <row r="1" spans="1:14" ht="18" x14ac:dyDescent="0.25">
      <c r="A1" s="76" t="s">
        <v>135</v>
      </c>
    </row>
    <row r="2" spans="1:14" ht="23.25" x14ac:dyDescent="0.35">
      <c r="A2" s="63" t="s">
        <v>139</v>
      </c>
      <c r="B2" s="57"/>
      <c r="C2" s="57"/>
      <c r="D2" s="57"/>
      <c r="E2" s="57"/>
      <c r="F2" s="57"/>
      <c r="G2" s="57"/>
      <c r="H2" s="57"/>
      <c r="I2" s="57"/>
      <c r="J2" s="57"/>
      <c r="K2" s="57"/>
      <c r="L2" s="57"/>
      <c r="M2" s="57"/>
      <c r="N2" s="57"/>
    </row>
    <row r="3" spans="1:14" ht="23.25" x14ac:dyDescent="0.35">
      <c r="A3" s="80" t="s">
        <v>128</v>
      </c>
      <c r="B3" s="74"/>
      <c r="C3" s="74"/>
      <c r="D3" s="74"/>
      <c r="E3" s="74"/>
      <c r="F3" s="74"/>
      <c r="G3" s="74"/>
      <c r="H3" s="74"/>
      <c r="I3" s="74"/>
      <c r="J3" s="74"/>
      <c r="K3" s="74"/>
      <c r="L3" s="74"/>
      <c r="M3" s="74"/>
      <c r="N3" s="75"/>
    </row>
    <row r="14" spans="1:14" x14ac:dyDescent="0.2">
      <c r="A14" s="34"/>
      <c r="B14" s="35"/>
      <c r="C14" s="35"/>
      <c r="D14" s="35"/>
      <c r="E14" s="35"/>
      <c r="F14" s="35"/>
      <c r="G14" s="35"/>
      <c r="H14" s="35"/>
      <c r="I14" s="35"/>
      <c r="J14" s="35"/>
      <c r="K14" s="36"/>
    </row>
    <row r="15" spans="1:14" x14ac:dyDescent="0.2">
      <c r="A15" s="37"/>
      <c r="B15" s="38"/>
      <c r="C15" s="38"/>
      <c r="D15" s="38"/>
      <c r="E15" s="38"/>
      <c r="F15" s="38"/>
      <c r="G15" s="38"/>
      <c r="H15" s="38"/>
      <c r="I15" s="38"/>
      <c r="J15" s="38"/>
      <c r="K15" s="39"/>
    </row>
    <row r="17" spans="1:10" x14ac:dyDescent="0.2">
      <c r="A17" t="s">
        <v>43</v>
      </c>
    </row>
    <row r="18" spans="1:10" x14ac:dyDescent="0.2">
      <c r="A18" s="66" t="s">
        <v>37</v>
      </c>
      <c r="G18" t="s">
        <v>44</v>
      </c>
    </row>
    <row r="19" spans="1:10" x14ac:dyDescent="0.2">
      <c r="A19" s="66" t="s">
        <v>38</v>
      </c>
      <c r="G19" t="s">
        <v>44</v>
      </c>
    </row>
    <row r="21" spans="1:10" x14ac:dyDescent="0.2">
      <c r="A21" s="85" t="s">
        <v>45</v>
      </c>
      <c r="B21" s="86"/>
      <c r="C21" s="86"/>
      <c r="D21" s="86"/>
      <c r="E21" s="87"/>
      <c r="F21" s="27" t="s">
        <v>62</v>
      </c>
      <c r="G21" s="27" t="s">
        <v>63</v>
      </c>
      <c r="H21" s="27" t="s">
        <v>64</v>
      </c>
    </row>
    <row r="22" spans="1:10" x14ac:dyDescent="0.2">
      <c r="A22" s="69" t="s">
        <v>100</v>
      </c>
      <c r="B22" s="70"/>
      <c r="C22" s="70"/>
      <c r="D22" s="70"/>
      <c r="E22" s="71"/>
      <c r="F22" s="23" t="s">
        <v>3</v>
      </c>
      <c r="G22" s="23"/>
      <c r="H22" s="99">
        <v>4.2500000000000003E-2</v>
      </c>
    </row>
    <row r="23" spans="1:10" x14ac:dyDescent="0.2">
      <c r="A23" s="69" t="s">
        <v>10</v>
      </c>
      <c r="B23" s="70"/>
      <c r="C23" s="70"/>
      <c r="D23" s="70"/>
      <c r="E23" s="71"/>
      <c r="F23" s="23" t="s">
        <v>4</v>
      </c>
      <c r="G23" s="23"/>
      <c r="H23" s="23">
        <v>12</v>
      </c>
    </row>
    <row r="24" spans="1:10" x14ac:dyDescent="0.2">
      <c r="A24" s="69" t="s">
        <v>1</v>
      </c>
      <c r="B24" s="70"/>
      <c r="C24" s="70"/>
      <c r="D24" s="70"/>
      <c r="E24" s="71"/>
      <c r="F24" s="23" t="s">
        <v>2</v>
      </c>
      <c r="G24" s="23"/>
      <c r="H24" s="23">
        <v>30</v>
      </c>
    </row>
    <row r="25" spans="1:10" x14ac:dyDescent="0.2">
      <c r="A25" s="69" t="s">
        <v>52</v>
      </c>
      <c r="B25" s="70"/>
      <c r="C25" s="70"/>
      <c r="D25" s="70"/>
      <c r="E25" s="71"/>
      <c r="F25" s="23" t="s">
        <v>53</v>
      </c>
      <c r="G25" s="23" t="s">
        <v>54</v>
      </c>
      <c r="H25" s="23">
        <v>500000</v>
      </c>
    </row>
    <row r="26" spans="1:10" x14ac:dyDescent="0.2">
      <c r="A26" s="69" t="s">
        <v>101</v>
      </c>
      <c r="B26" s="70"/>
      <c r="C26" s="70"/>
      <c r="D26" s="70"/>
      <c r="E26" s="70"/>
      <c r="F26" s="70"/>
      <c r="G26" s="71"/>
      <c r="H26" s="23" t="s">
        <v>105</v>
      </c>
    </row>
    <row r="27" spans="1:10" x14ac:dyDescent="0.2">
      <c r="A27" s="69" t="s">
        <v>55</v>
      </c>
      <c r="B27" s="70"/>
      <c r="C27" s="70"/>
      <c r="D27" s="70"/>
      <c r="E27" s="71"/>
      <c r="F27" s="23" t="s">
        <v>56</v>
      </c>
      <c r="G27" s="23" t="s">
        <v>57</v>
      </c>
      <c r="H27" s="23" t="s">
        <v>66</v>
      </c>
    </row>
    <row r="28" spans="1:10" x14ac:dyDescent="0.2">
      <c r="A28" s="69" t="s">
        <v>5</v>
      </c>
      <c r="B28" s="70"/>
      <c r="C28" s="70"/>
      <c r="D28" s="70"/>
      <c r="E28" s="71"/>
      <c r="F28" s="23" t="s">
        <v>6</v>
      </c>
      <c r="G28" s="23" t="s">
        <v>7</v>
      </c>
      <c r="H28" s="30">
        <f>H22/H23</f>
        <v>3.5416666666666669E-3</v>
      </c>
      <c r="J28" t="str">
        <f ca="1">IF(_xlfn.ISFORMULA(H28),_xlfn.FORMULATEXT(H28),"")</f>
        <v>=H22/H23</v>
      </c>
    </row>
    <row r="29" spans="1:10" x14ac:dyDescent="0.2">
      <c r="A29" s="69" t="s">
        <v>65</v>
      </c>
      <c r="B29" s="70"/>
      <c r="C29" s="70"/>
      <c r="D29" s="70"/>
      <c r="E29" s="71"/>
      <c r="F29" s="23" t="s">
        <v>50</v>
      </c>
      <c r="G29" s="23" t="s">
        <v>51</v>
      </c>
      <c r="H29" s="30">
        <f>H24*H23</f>
        <v>360</v>
      </c>
      <c r="J29" t="str">
        <f t="shared" ref="J29:J31" ca="1" si="0">IF(_xlfn.ISFORMULA(H29),_xlfn.FORMULATEXT(H29),"")</f>
        <v>=H24*H23</v>
      </c>
    </row>
    <row r="30" spans="1:10" x14ac:dyDescent="0.2">
      <c r="A30" s="69" t="s">
        <v>104</v>
      </c>
      <c r="B30" s="70"/>
      <c r="C30" s="70"/>
      <c r="D30" s="70"/>
      <c r="E30" s="71"/>
      <c r="F30" s="23" t="s">
        <v>58</v>
      </c>
      <c r="G30" s="23" t="s">
        <v>59</v>
      </c>
      <c r="H30" s="25">
        <f>PMT(H28,H29,H25)</f>
        <v>-2459.6994553974182</v>
      </c>
      <c r="J30" t="str">
        <f t="shared" ca="1" si="0"/>
        <v>=PMT(H28,H29,H25)</v>
      </c>
    </row>
    <row r="31" spans="1:10" x14ac:dyDescent="0.2">
      <c r="F31" s="100" t="s">
        <v>140</v>
      </c>
      <c r="H31" s="25">
        <f>H25/((1-(1+H28)^-H29)/H28)</f>
        <v>2459.6994553973768</v>
      </c>
      <c r="J31" t="str">
        <f t="shared" ca="1" si="0"/>
        <v>=H25/((1-(1+H28)^-H29)/H28)</v>
      </c>
    </row>
    <row r="34" spans="8:8" ht="33.75" x14ac:dyDescent="0.2">
      <c r="H34" s="10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Y14"/>
  <sheetViews>
    <sheetView showGridLines="0" topLeftCell="E1" zoomScale="115" zoomScaleNormal="115" workbookViewId="0">
      <selection activeCell="N3" sqref="N3:Y14"/>
    </sheetView>
  </sheetViews>
  <sheetFormatPr defaultRowHeight="14.25" x14ac:dyDescent="0.2"/>
  <cols>
    <col min="2" max="10" width="7" customWidth="1"/>
    <col min="15" max="23" width="7" customWidth="1"/>
  </cols>
  <sheetData>
    <row r="1" spans="1:25" ht="15" x14ac:dyDescent="0.25">
      <c r="A1" s="62" t="s">
        <v>40</v>
      </c>
    </row>
    <row r="2" spans="1:25" x14ac:dyDescent="0.2">
      <c r="A2" s="61"/>
    </row>
    <row r="3" spans="1:25" ht="23.25" x14ac:dyDescent="0.35">
      <c r="A3" s="63" t="s">
        <v>216</v>
      </c>
      <c r="B3" s="57"/>
      <c r="C3" s="57"/>
      <c r="D3" s="57"/>
      <c r="E3" s="57"/>
      <c r="F3" s="57"/>
      <c r="G3" s="57"/>
      <c r="H3" s="57"/>
      <c r="I3" s="57"/>
      <c r="J3" s="58"/>
      <c r="K3" s="58"/>
      <c r="L3" s="118"/>
      <c r="N3" s="63" t="s">
        <v>220</v>
      </c>
      <c r="O3" s="57"/>
      <c r="P3" s="57"/>
      <c r="Q3" s="57"/>
      <c r="R3" s="57"/>
      <c r="S3" s="57"/>
      <c r="T3" s="57"/>
      <c r="U3" s="57"/>
      <c r="V3" s="57"/>
      <c r="W3" s="57"/>
      <c r="X3" s="57"/>
      <c r="Y3" s="57"/>
    </row>
    <row r="4" spans="1:25" x14ac:dyDescent="0.2">
      <c r="A4" s="61"/>
      <c r="N4" s="61"/>
    </row>
    <row r="5" spans="1:25" ht="16.5" x14ac:dyDescent="0.25">
      <c r="A5" s="61"/>
      <c r="J5" s="65" t="s">
        <v>33</v>
      </c>
    </row>
    <row r="6" spans="1:25" ht="16.5" x14ac:dyDescent="0.25">
      <c r="A6" s="61"/>
      <c r="I6" s="60"/>
      <c r="P6" s="98"/>
      <c r="Q6" s="98"/>
      <c r="R6" s="98"/>
      <c r="S6" s="98"/>
      <c r="T6" s="98"/>
      <c r="U6" s="98"/>
      <c r="V6" s="98"/>
      <c r="W6" s="81" t="s">
        <v>134</v>
      </c>
    </row>
    <row r="7" spans="1:25" x14ac:dyDescent="0.2">
      <c r="A7">
        <v>0</v>
      </c>
      <c r="B7">
        <v>1</v>
      </c>
      <c r="C7">
        <v>2</v>
      </c>
      <c r="D7">
        <v>3</v>
      </c>
      <c r="E7" s="98" t="s">
        <v>217</v>
      </c>
      <c r="F7" s="98" t="s">
        <v>217</v>
      </c>
      <c r="G7">
        <v>16</v>
      </c>
      <c r="H7">
        <v>17</v>
      </c>
      <c r="I7" s="60">
        <v>18</v>
      </c>
      <c r="N7">
        <v>0</v>
      </c>
      <c r="O7">
        <v>1</v>
      </c>
      <c r="P7">
        <v>2</v>
      </c>
      <c r="Q7">
        <v>3</v>
      </c>
      <c r="R7" s="97" t="s">
        <v>119</v>
      </c>
      <c r="S7" s="97"/>
      <c r="T7">
        <v>358</v>
      </c>
      <c r="U7">
        <v>359</v>
      </c>
      <c r="V7">
        <v>360</v>
      </c>
    </row>
    <row r="8" spans="1:25" x14ac:dyDescent="0.2">
      <c r="A8" s="61" t="s">
        <v>1</v>
      </c>
      <c r="B8" s="29"/>
      <c r="C8" s="29"/>
      <c r="D8" s="29"/>
      <c r="E8" s="29"/>
      <c r="F8" s="29"/>
      <c r="G8" s="29"/>
      <c r="H8" s="29"/>
      <c r="I8" s="29"/>
      <c r="J8" s="59"/>
      <c r="N8" t="s">
        <v>121</v>
      </c>
      <c r="O8" s="29"/>
      <c r="P8" s="29"/>
      <c r="Q8" s="29"/>
      <c r="R8" s="77"/>
      <c r="S8" s="96"/>
      <c r="T8" s="29"/>
      <c r="U8" s="29"/>
      <c r="V8" s="29"/>
      <c r="W8" s="77"/>
      <c r="X8" s="78"/>
    </row>
    <row r="9" spans="1:25" x14ac:dyDescent="0.2">
      <c r="A9" s="61"/>
      <c r="B9" s="55"/>
      <c r="C9" s="55"/>
      <c r="D9" s="55"/>
      <c r="E9" s="55"/>
      <c r="F9" s="55"/>
      <c r="G9" s="55"/>
      <c r="H9" s="55"/>
      <c r="I9" s="55"/>
      <c r="J9" s="56"/>
    </row>
    <row r="10" spans="1:25" x14ac:dyDescent="0.2">
      <c r="A10" s="61"/>
      <c r="B10">
        <v>-4000</v>
      </c>
      <c r="C10">
        <v>-4000</v>
      </c>
      <c r="D10">
        <v>-4000</v>
      </c>
      <c r="E10">
        <v>-4000</v>
      </c>
      <c r="F10">
        <v>-4000</v>
      </c>
      <c r="G10">
        <v>-4000</v>
      </c>
      <c r="H10">
        <v>-4000</v>
      </c>
      <c r="I10">
        <v>-4000</v>
      </c>
    </row>
    <row r="11" spans="1:25" ht="16.5" x14ac:dyDescent="0.25">
      <c r="A11" s="61"/>
      <c r="N11" s="81"/>
      <c r="O11" t="s">
        <v>120</v>
      </c>
      <c r="P11" t="s">
        <v>120</v>
      </c>
      <c r="Q11" t="s">
        <v>120</v>
      </c>
      <c r="R11" t="s">
        <v>120</v>
      </c>
      <c r="S11" t="s">
        <v>120</v>
      </c>
      <c r="T11" t="s">
        <v>120</v>
      </c>
      <c r="U11" t="s">
        <v>120</v>
      </c>
      <c r="V11" t="s">
        <v>120</v>
      </c>
    </row>
    <row r="12" spans="1:25" ht="16.5" x14ac:dyDescent="0.25">
      <c r="A12" s="61"/>
      <c r="B12" s="65" t="s">
        <v>218</v>
      </c>
      <c r="N12" s="61"/>
      <c r="Q12" s="65" t="s">
        <v>219</v>
      </c>
    </row>
    <row r="13" spans="1:25" x14ac:dyDescent="0.2">
      <c r="A13" s="61"/>
    </row>
    <row r="14" spans="1:25" x14ac:dyDescent="0.2">
      <c r="A14" s="61"/>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sheetPr>
  <dimension ref="A1"/>
  <sheetViews>
    <sheetView workbookViewId="0">
      <selection activeCell="G10" sqref="G10"/>
    </sheetView>
  </sheetViews>
  <sheetFormatPr defaultRowHeight="14.25" x14ac:dyDescent="0.2"/>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00FF"/>
    <pageSetUpPr fitToPage="1"/>
  </sheetPr>
  <dimension ref="A1:G39"/>
  <sheetViews>
    <sheetView zoomScale="85" zoomScaleNormal="85" workbookViewId="0">
      <selection activeCell="A5" sqref="A5"/>
    </sheetView>
  </sheetViews>
  <sheetFormatPr defaultRowHeight="14.25" x14ac:dyDescent="0.2"/>
  <cols>
    <col min="1" max="1" width="31.625" customWidth="1"/>
    <col min="2" max="2" width="13.625" bestFit="1" customWidth="1"/>
    <col min="3" max="3" width="21.75" customWidth="1"/>
    <col min="4" max="4" width="19" bestFit="1" customWidth="1"/>
    <col min="5" max="5" width="18.25" bestFit="1" customWidth="1"/>
    <col min="6" max="6" width="19.875" bestFit="1" customWidth="1"/>
    <col min="7" max="7" width="19.375" customWidth="1"/>
    <col min="10" max="10" width="11.625" bestFit="1" customWidth="1"/>
  </cols>
  <sheetData>
    <row r="1" spans="1:7" ht="18" x14ac:dyDescent="0.25">
      <c r="A1" s="76" t="s">
        <v>145</v>
      </c>
    </row>
    <row r="2" spans="1:7" x14ac:dyDescent="0.2">
      <c r="A2" s="34" t="s">
        <v>146</v>
      </c>
      <c r="B2" s="35"/>
      <c r="C2" s="35"/>
      <c r="D2" s="35"/>
      <c r="E2" s="35"/>
      <c r="F2" s="35"/>
      <c r="G2" s="36"/>
    </row>
    <row r="3" spans="1:7" x14ac:dyDescent="0.2">
      <c r="A3" s="37" t="s">
        <v>147</v>
      </c>
      <c r="B3" s="38"/>
      <c r="C3" s="38"/>
      <c r="D3" s="38"/>
      <c r="E3" s="38"/>
      <c r="F3" s="38"/>
      <c r="G3" s="39"/>
    </row>
    <row r="14" spans="1:7" ht="42.75" x14ac:dyDescent="0.2">
      <c r="A14" s="27" t="s">
        <v>121</v>
      </c>
      <c r="B14" s="27" t="s">
        <v>16</v>
      </c>
      <c r="C14" s="50" t="s">
        <v>26</v>
      </c>
    </row>
    <row r="15" spans="1:7" x14ac:dyDescent="0.2">
      <c r="A15" s="23">
        <v>0</v>
      </c>
      <c r="B15" s="51">
        <v>43131</v>
      </c>
      <c r="C15" s="102">
        <v>10000</v>
      </c>
    </row>
    <row r="16" spans="1:7" x14ac:dyDescent="0.2">
      <c r="A16" s="23">
        <v>1</v>
      </c>
      <c r="B16" s="51">
        <v>43159</v>
      </c>
      <c r="C16" s="102"/>
    </row>
    <row r="17" spans="1:3" x14ac:dyDescent="0.2">
      <c r="A17" s="23">
        <v>2</v>
      </c>
      <c r="B17" s="51">
        <v>43190</v>
      </c>
      <c r="C17" s="102"/>
    </row>
    <row r="18" spans="1:3" x14ac:dyDescent="0.2">
      <c r="A18" s="23">
        <v>3</v>
      </c>
      <c r="B18" s="51">
        <v>43220</v>
      </c>
      <c r="C18" s="102">
        <v>2500</v>
      </c>
    </row>
    <row r="19" spans="1:3" x14ac:dyDescent="0.2">
      <c r="A19" s="23">
        <v>4</v>
      </c>
      <c r="B19" s="51">
        <v>43251</v>
      </c>
      <c r="C19" s="102"/>
    </row>
    <row r="20" spans="1:3" x14ac:dyDescent="0.2">
      <c r="A20" s="23">
        <v>5</v>
      </c>
      <c r="B20" s="51">
        <v>43281</v>
      </c>
      <c r="C20" s="102"/>
    </row>
    <row r="21" spans="1:3" x14ac:dyDescent="0.2">
      <c r="A21" s="23">
        <v>6</v>
      </c>
      <c r="B21" s="51">
        <v>43312</v>
      </c>
      <c r="C21" s="102">
        <v>3000</v>
      </c>
    </row>
    <row r="22" spans="1:3" x14ac:dyDescent="0.2">
      <c r="A22" s="23">
        <v>7</v>
      </c>
      <c r="B22" s="51">
        <v>43343</v>
      </c>
      <c r="C22" s="102"/>
    </row>
    <row r="23" spans="1:3" x14ac:dyDescent="0.2">
      <c r="A23" s="23">
        <v>8</v>
      </c>
      <c r="B23" s="51">
        <v>43373</v>
      </c>
      <c r="C23" s="102"/>
    </row>
    <row r="24" spans="1:3" x14ac:dyDescent="0.2">
      <c r="A24" s="23">
        <v>9</v>
      </c>
      <c r="B24" s="51">
        <v>43404</v>
      </c>
      <c r="C24" s="102">
        <v>4000</v>
      </c>
    </row>
    <row r="25" spans="1:3" x14ac:dyDescent="0.2">
      <c r="A25" s="23">
        <v>10</v>
      </c>
      <c r="B25" s="51">
        <v>43434</v>
      </c>
      <c r="C25" s="102"/>
    </row>
    <row r="26" spans="1:3" x14ac:dyDescent="0.2">
      <c r="A26" s="23">
        <v>11</v>
      </c>
      <c r="B26" s="51">
        <v>43465</v>
      </c>
      <c r="C26" s="102"/>
    </row>
    <row r="27" spans="1:3" x14ac:dyDescent="0.2">
      <c r="A27" s="23">
        <v>12</v>
      </c>
      <c r="B27" s="51">
        <v>43496</v>
      </c>
      <c r="C27" s="102"/>
    </row>
    <row r="28" spans="1:3" x14ac:dyDescent="0.2">
      <c r="A28" s="23">
        <v>13</v>
      </c>
      <c r="B28" s="51">
        <v>43524</v>
      </c>
      <c r="C28" s="102"/>
    </row>
    <row r="29" spans="1:3" x14ac:dyDescent="0.2">
      <c r="A29" s="23">
        <v>14</v>
      </c>
      <c r="B29" s="51">
        <v>43555</v>
      </c>
      <c r="C29" s="102"/>
    </row>
    <row r="30" spans="1:3" x14ac:dyDescent="0.2">
      <c r="A30" s="23">
        <v>15</v>
      </c>
      <c r="B30" s="51">
        <v>43585</v>
      </c>
      <c r="C30" s="102">
        <v>5000</v>
      </c>
    </row>
    <row r="31" spans="1:3" x14ac:dyDescent="0.2">
      <c r="A31" s="23">
        <v>16</v>
      </c>
      <c r="B31" s="51">
        <v>43616</v>
      </c>
      <c r="C31" s="102"/>
    </row>
    <row r="32" spans="1:3" x14ac:dyDescent="0.2">
      <c r="A32" s="23">
        <v>17</v>
      </c>
      <c r="B32" s="51">
        <v>43646</v>
      </c>
      <c r="C32" s="102">
        <v>1000</v>
      </c>
    </row>
    <row r="33" spans="1:3" x14ac:dyDescent="0.2">
      <c r="A33" s="23">
        <v>18</v>
      </c>
      <c r="B33" s="51">
        <v>43677</v>
      </c>
      <c r="C33" s="102"/>
    </row>
    <row r="34" spans="1:3" x14ac:dyDescent="0.2">
      <c r="A34" s="23">
        <v>19</v>
      </c>
      <c r="B34" s="51">
        <v>43708</v>
      </c>
      <c r="C34" s="102"/>
    </row>
    <row r="35" spans="1:3" x14ac:dyDescent="0.2">
      <c r="A35" s="23">
        <v>20</v>
      </c>
      <c r="B35" s="51">
        <v>43738</v>
      </c>
      <c r="C35" s="102">
        <v>2500</v>
      </c>
    </row>
    <row r="36" spans="1:3" x14ac:dyDescent="0.2">
      <c r="A36" s="23">
        <v>21</v>
      </c>
      <c r="B36" s="51">
        <v>43769</v>
      </c>
      <c r="C36" s="102"/>
    </row>
    <row r="37" spans="1:3" x14ac:dyDescent="0.2">
      <c r="A37" s="23">
        <v>22</v>
      </c>
      <c r="B37" s="51">
        <v>43799</v>
      </c>
      <c r="C37" s="102">
        <v>2000</v>
      </c>
    </row>
    <row r="38" spans="1:3" x14ac:dyDescent="0.2">
      <c r="A38" s="23">
        <v>23</v>
      </c>
      <c r="B38" s="51">
        <v>43830</v>
      </c>
      <c r="C38" s="102"/>
    </row>
    <row r="39" spans="1:3" x14ac:dyDescent="0.2">
      <c r="A39" s="23">
        <v>24</v>
      </c>
      <c r="B39" s="51">
        <v>43861</v>
      </c>
      <c r="C39" s="102"/>
    </row>
  </sheetData>
  <printOptions horizontalCentered="1" headings="1"/>
  <pageMargins left="0.4" right="0.4" top="0.4" bottom="0.6" header="0.3" footer="0.3"/>
  <pageSetup scale="47" orientation="landscape"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pageSetUpPr fitToPage="1"/>
  </sheetPr>
  <dimension ref="A1:G41"/>
  <sheetViews>
    <sheetView zoomScale="85" zoomScaleNormal="85" workbookViewId="0">
      <selection activeCell="E18" sqref="E18"/>
    </sheetView>
  </sheetViews>
  <sheetFormatPr defaultRowHeight="14.25" x14ac:dyDescent="0.2"/>
  <cols>
    <col min="1" max="1" width="31.625" customWidth="1"/>
    <col min="2" max="3" width="13.625" bestFit="1" customWidth="1"/>
    <col min="4" max="4" width="19" bestFit="1" customWidth="1"/>
    <col min="5" max="5" width="18.25" bestFit="1" customWidth="1"/>
    <col min="6" max="6" width="19.875" bestFit="1" customWidth="1"/>
    <col min="7" max="7" width="19.375" customWidth="1"/>
    <col min="10" max="10" width="11.625" bestFit="1" customWidth="1"/>
  </cols>
  <sheetData>
    <row r="1" spans="1:7" ht="18" x14ac:dyDescent="0.25">
      <c r="A1" s="76" t="s">
        <v>145</v>
      </c>
    </row>
    <row r="2" spans="1:7" x14ac:dyDescent="0.2">
      <c r="A2" s="34" t="s">
        <v>146</v>
      </c>
      <c r="B2" s="35"/>
      <c r="C2" s="35"/>
      <c r="D2" s="35"/>
      <c r="E2" s="35"/>
      <c r="F2" s="35"/>
      <c r="G2" s="36"/>
    </row>
    <row r="3" spans="1:7" x14ac:dyDescent="0.2">
      <c r="A3" s="37" t="s">
        <v>147</v>
      </c>
      <c r="B3" s="38"/>
      <c r="C3" s="38"/>
      <c r="D3" s="38"/>
      <c r="E3" s="38"/>
      <c r="F3" s="38"/>
      <c r="G3" s="39"/>
    </row>
    <row r="5" spans="1:7" x14ac:dyDescent="0.2">
      <c r="A5" s="27" t="s">
        <v>12</v>
      </c>
      <c r="B5" s="27" t="s">
        <v>13</v>
      </c>
      <c r="C5" s="27" t="s">
        <v>14</v>
      </c>
      <c r="D5" s="27" t="s">
        <v>27</v>
      </c>
    </row>
    <row r="6" spans="1:7" x14ac:dyDescent="0.2">
      <c r="A6" s="31" t="s">
        <v>9</v>
      </c>
      <c r="B6" s="32" t="s">
        <v>3</v>
      </c>
      <c r="C6" s="32"/>
      <c r="D6" s="99">
        <v>4.2500000000000003E-2</v>
      </c>
    </row>
    <row r="7" spans="1:7" x14ac:dyDescent="0.2">
      <c r="A7" s="31" t="s">
        <v>10</v>
      </c>
      <c r="B7" s="32" t="s">
        <v>4</v>
      </c>
      <c r="C7" s="32"/>
      <c r="D7" s="49">
        <v>12</v>
      </c>
    </row>
    <row r="8" spans="1:7" x14ac:dyDescent="0.2">
      <c r="A8" s="31" t="s">
        <v>1</v>
      </c>
      <c r="B8" s="32" t="s">
        <v>2</v>
      </c>
      <c r="C8" s="32"/>
      <c r="D8" s="48">
        <v>2</v>
      </c>
    </row>
    <row r="9" spans="1:7" x14ac:dyDescent="0.2">
      <c r="A9" s="31" t="s">
        <v>5</v>
      </c>
      <c r="B9" s="32" t="s">
        <v>6</v>
      </c>
      <c r="C9" s="32" t="s">
        <v>7</v>
      </c>
      <c r="D9" s="30">
        <f>D6/D7</f>
        <v>3.5416666666666669E-3</v>
      </c>
    </row>
    <row r="10" spans="1:7" x14ac:dyDescent="0.2">
      <c r="A10" s="69" t="s">
        <v>65</v>
      </c>
      <c r="B10" s="23" t="s">
        <v>50</v>
      </c>
      <c r="C10" s="23" t="s">
        <v>51</v>
      </c>
      <c r="D10" s="24">
        <f>D8*D7</f>
        <v>24</v>
      </c>
    </row>
    <row r="12" spans="1:7" x14ac:dyDescent="0.2">
      <c r="D12" s="53" t="str">
        <f t="shared" ref="D12:F12" si="0">"Formula in cell "&amp;ADDRESS(ROW(D15),COLUMN(D15),4)&amp;":"</f>
        <v>Formula in cell D15:</v>
      </c>
      <c r="E12" s="53" t="str">
        <f t="shared" si="0"/>
        <v>Formula in cell E15:</v>
      </c>
      <c r="F12" s="53" t="str">
        <f t="shared" si="0"/>
        <v>Formula in cell F15:</v>
      </c>
    </row>
    <row r="13" spans="1:7" x14ac:dyDescent="0.2">
      <c r="D13" t="str">
        <f t="shared" ref="D13:F13" ca="1" si="1">IF(_xlfn.ISFORMULA(D15),_xlfn.FORMULATEXT(D15),"")</f>
        <v>=$D$10-A15</v>
      </c>
      <c r="E13" t="str">
        <f t="shared" ca="1" si="1"/>
        <v>=FV($D$9,D15,,-C15)</v>
      </c>
      <c r="F13" t="str">
        <f t="shared" ca="1" si="1"/>
        <v>=C15*(1+$D$9)^D15</v>
      </c>
    </row>
    <row r="14" spans="1:7" ht="57" x14ac:dyDescent="0.2">
      <c r="A14" s="27" t="s">
        <v>121</v>
      </c>
      <c r="B14" s="27" t="s">
        <v>16</v>
      </c>
      <c r="C14" s="50" t="s">
        <v>26</v>
      </c>
      <c r="D14" s="50" t="s">
        <v>11</v>
      </c>
      <c r="E14" s="50" t="s">
        <v>30</v>
      </c>
      <c r="F14" s="27" t="s">
        <v>19</v>
      </c>
    </row>
    <row r="15" spans="1:7" x14ac:dyDescent="0.2">
      <c r="A15" s="23">
        <v>0</v>
      </c>
      <c r="B15" s="51">
        <v>43131</v>
      </c>
      <c r="C15" s="102">
        <v>10000</v>
      </c>
      <c r="D15" s="24">
        <f>$D$10-A15</f>
        <v>24</v>
      </c>
      <c r="E15" s="25">
        <f>FV($D$9,D15,,-C15)</f>
        <v>10885.535902741667</v>
      </c>
      <c r="F15" s="25">
        <f>C15*(1+$D$9)^D15</f>
        <v>10885.535902741667</v>
      </c>
    </row>
    <row r="16" spans="1:7" x14ac:dyDescent="0.2">
      <c r="A16" s="23">
        <v>1</v>
      </c>
      <c r="B16" s="51">
        <v>43159</v>
      </c>
      <c r="C16" s="102"/>
      <c r="D16" s="24">
        <f t="shared" ref="D16:D39" si="2">$D$10-A16</f>
        <v>23</v>
      </c>
      <c r="E16" s="25">
        <f t="shared" ref="E16:E39" si="3">FV($D$9,D16,,-C16)</f>
        <v>0</v>
      </c>
      <c r="F16" s="25">
        <f t="shared" ref="F16:F39" si="4">C16*(1+$D$9)^D16</f>
        <v>0</v>
      </c>
    </row>
    <row r="17" spans="1:6" x14ac:dyDescent="0.2">
      <c r="A17" s="23">
        <v>2</v>
      </c>
      <c r="B17" s="51">
        <v>43190</v>
      </c>
      <c r="C17" s="102"/>
      <c r="D17" s="24">
        <f t="shared" si="2"/>
        <v>22</v>
      </c>
      <c r="E17" s="25">
        <f t="shared" si="3"/>
        <v>0</v>
      </c>
      <c r="F17" s="25">
        <f t="shared" si="4"/>
        <v>0</v>
      </c>
    </row>
    <row r="18" spans="1:6" x14ac:dyDescent="0.2">
      <c r="A18" s="23">
        <v>3</v>
      </c>
      <c r="B18" s="51">
        <v>43220</v>
      </c>
      <c r="C18" s="102">
        <v>2500</v>
      </c>
      <c r="D18" s="24">
        <f t="shared" si="2"/>
        <v>21</v>
      </c>
      <c r="E18" s="25">
        <f t="shared" si="3"/>
        <v>2692.6728808639709</v>
      </c>
      <c r="F18" s="25">
        <f t="shared" si="4"/>
        <v>2692.6728808639709</v>
      </c>
    </row>
    <row r="19" spans="1:6" x14ac:dyDescent="0.2">
      <c r="A19" s="23">
        <v>4</v>
      </c>
      <c r="B19" s="51">
        <v>43251</v>
      </c>
      <c r="C19" s="102"/>
      <c r="D19" s="24">
        <f t="shared" si="2"/>
        <v>20</v>
      </c>
      <c r="E19" s="25">
        <f t="shared" si="3"/>
        <v>0</v>
      </c>
      <c r="F19" s="25">
        <f t="shared" si="4"/>
        <v>0</v>
      </c>
    </row>
    <row r="20" spans="1:6" x14ac:dyDescent="0.2">
      <c r="A20" s="23">
        <v>5</v>
      </c>
      <c r="B20" s="51">
        <v>43281</v>
      </c>
      <c r="C20" s="102"/>
      <c r="D20" s="24">
        <f t="shared" si="2"/>
        <v>19</v>
      </c>
      <c r="E20" s="25">
        <f t="shared" si="3"/>
        <v>0</v>
      </c>
      <c r="F20" s="25">
        <f t="shared" si="4"/>
        <v>0</v>
      </c>
    </row>
    <row r="21" spans="1:6" x14ac:dyDescent="0.2">
      <c r="A21" s="23">
        <v>6</v>
      </c>
      <c r="B21" s="51">
        <v>43312</v>
      </c>
      <c r="C21" s="102">
        <v>3000</v>
      </c>
      <c r="D21" s="24">
        <f t="shared" si="2"/>
        <v>18</v>
      </c>
      <c r="E21" s="25">
        <f t="shared" si="3"/>
        <v>3197.1176319640717</v>
      </c>
      <c r="F21" s="25">
        <f t="shared" si="4"/>
        <v>3197.1176319640717</v>
      </c>
    </row>
    <row r="22" spans="1:6" x14ac:dyDescent="0.2">
      <c r="A22" s="23">
        <v>7</v>
      </c>
      <c r="B22" s="51">
        <v>43343</v>
      </c>
      <c r="C22" s="102"/>
      <c r="D22" s="24">
        <f t="shared" si="2"/>
        <v>17</v>
      </c>
      <c r="E22" s="25">
        <f t="shared" si="3"/>
        <v>0</v>
      </c>
      <c r="F22" s="25">
        <f t="shared" si="4"/>
        <v>0</v>
      </c>
    </row>
    <row r="23" spans="1:6" x14ac:dyDescent="0.2">
      <c r="A23" s="23">
        <v>8</v>
      </c>
      <c r="B23" s="51">
        <v>43373</v>
      </c>
      <c r="C23" s="102"/>
      <c r="D23" s="24">
        <f t="shared" si="2"/>
        <v>16</v>
      </c>
      <c r="E23" s="25">
        <f t="shared" si="3"/>
        <v>0</v>
      </c>
      <c r="F23" s="25">
        <f t="shared" si="4"/>
        <v>0</v>
      </c>
    </row>
    <row r="24" spans="1:6" x14ac:dyDescent="0.2">
      <c r="A24" s="23">
        <v>9</v>
      </c>
      <c r="B24" s="51">
        <v>43404</v>
      </c>
      <c r="C24" s="102">
        <v>4000</v>
      </c>
      <c r="D24" s="24">
        <f t="shared" si="2"/>
        <v>15</v>
      </c>
      <c r="E24" s="25">
        <f t="shared" si="3"/>
        <v>4217.8499476433763</v>
      </c>
      <c r="F24" s="25">
        <f t="shared" si="4"/>
        <v>4217.8499476433763</v>
      </c>
    </row>
    <row r="25" spans="1:6" x14ac:dyDescent="0.2">
      <c r="A25" s="23">
        <v>10</v>
      </c>
      <c r="B25" s="51">
        <v>43434</v>
      </c>
      <c r="C25" s="102"/>
      <c r="D25" s="24">
        <f t="shared" si="2"/>
        <v>14</v>
      </c>
      <c r="E25" s="25">
        <f t="shared" si="3"/>
        <v>0</v>
      </c>
      <c r="F25" s="25">
        <f t="shared" si="4"/>
        <v>0</v>
      </c>
    </row>
    <row r="26" spans="1:6" x14ac:dyDescent="0.2">
      <c r="A26" s="23">
        <v>11</v>
      </c>
      <c r="B26" s="51">
        <v>43465</v>
      </c>
      <c r="C26" s="102"/>
      <c r="D26" s="24">
        <f t="shared" si="2"/>
        <v>13</v>
      </c>
      <c r="E26" s="25">
        <f t="shared" si="3"/>
        <v>0</v>
      </c>
      <c r="F26" s="25">
        <f t="shared" si="4"/>
        <v>0</v>
      </c>
    </row>
    <row r="27" spans="1:6" x14ac:dyDescent="0.2">
      <c r="A27" s="23">
        <v>12</v>
      </c>
      <c r="B27" s="51">
        <v>43496</v>
      </c>
      <c r="C27" s="102"/>
      <c r="D27" s="24">
        <f t="shared" si="2"/>
        <v>12</v>
      </c>
      <c r="E27" s="25">
        <f t="shared" si="3"/>
        <v>0</v>
      </c>
      <c r="F27" s="25">
        <f t="shared" si="4"/>
        <v>0</v>
      </c>
    </row>
    <row r="28" spans="1:6" x14ac:dyDescent="0.2">
      <c r="A28" s="23">
        <v>13</v>
      </c>
      <c r="B28" s="51">
        <v>43524</v>
      </c>
      <c r="C28" s="102"/>
      <c r="D28" s="24">
        <f t="shared" si="2"/>
        <v>11</v>
      </c>
      <c r="E28" s="25">
        <f t="shared" si="3"/>
        <v>0</v>
      </c>
      <c r="F28" s="25">
        <f t="shared" si="4"/>
        <v>0</v>
      </c>
    </row>
    <row r="29" spans="1:6" x14ac:dyDescent="0.2">
      <c r="A29" s="23">
        <v>14</v>
      </c>
      <c r="B29" s="51">
        <v>43555</v>
      </c>
      <c r="C29" s="102"/>
      <c r="D29" s="24">
        <f t="shared" si="2"/>
        <v>10</v>
      </c>
      <c r="E29" s="25">
        <f t="shared" si="3"/>
        <v>0</v>
      </c>
      <c r="F29" s="25">
        <f t="shared" si="4"/>
        <v>0</v>
      </c>
    </row>
    <row r="30" spans="1:6" x14ac:dyDescent="0.2">
      <c r="A30" s="23">
        <v>15</v>
      </c>
      <c r="B30" s="51">
        <v>43585</v>
      </c>
      <c r="C30" s="102">
        <v>5000</v>
      </c>
      <c r="D30" s="24">
        <f t="shared" si="2"/>
        <v>9</v>
      </c>
      <c r="E30" s="25">
        <f t="shared" si="3"/>
        <v>5161.6515702858069</v>
      </c>
      <c r="F30" s="25">
        <f t="shared" si="4"/>
        <v>5161.6515702858069</v>
      </c>
    </row>
    <row r="31" spans="1:6" x14ac:dyDescent="0.2">
      <c r="A31" s="23">
        <v>16</v>
      </c>
      <c r="B31" s="51">
        <v>43616</v>
      </c>
      <c r="C31" s="102"/>
      <c r="D31" s="24">
        <f t="shared" si="2"/>
        <v>8</v>
      </c>
      <c r="E31" s="25">
        <f t="shared" si="3"/>
        <v>0</v>
      </c>
      <c r="F31" s="25">
        <f t="shared" si="4"/>
        <v>0</v>
      </c>
    </row>
    <row r="32" spans="1:6" x14ac:dyDescent="0.2">
      <c r="A32" s="23">
        <v>17</v>
      </c>
      <c r="B32" s="51">
        <v>43646</v>
      </c>
      <c r="C32" s="102">
        <v>1000</v>
      </c>
      <c r="D32" s="24">
        <f t="shared" si="2"/>
        <v>7</v>
      </c>
      <c r="E32" s="25">
        <f t="shared" si="3"/>
        <v>1025.0566385028128</v>
      </c>
      <c r="F32" s="25">
        <f t="shared" si="4"/>
        <v>1025.0566385028128</v>
      </c>
    </row>
    <row r="33" spans="1:6" x14ac:dyDescent="0.2">
      <c r="A33" s="23">
        <v>18</v>
      </c>
      <c r="B33" s="51">
        <v>43677</v>
      </c>
      <c r="C33" s="102"/>
      <c r="D33" s="24">
        <f t="shared" si="2"/>
        <v>6</v>
      </c>
      <c r="E33" s="25">
        <f t="shared" si="3"/>
        <v>0</v>
      </c>
      <c r="F33" s="25">
        <f t="shared" si="4"/>
        <v>0</v>
      </c>
    </row>
    <row r="34" spans="1:6" x14ac:dyDescent="0.2">
      <c r="A34" s="23">
        <v>19</v>
      </c>
      <c r="B34" s="51">
        <v>43708</v>
      </c>
      <c r="C34" s="102"/>
      <c r="D34" s="24">
        <f t="shared" si="2"/>
        <v>5</v>
      </c>
      <c r="E34" s="25">
        <f t="shared" si="3"/>
        <v>0</v>
      </c>
      <c r="F34" s="25">
        <f t="shared" si="4"/>
        <v>0</v>
      </c>
    </row>
    <row r="35" spans="1:6" x14ac:dyDescent="0.2">
      <c r="A35" s="23">
        <v>20</v>
      </c>
      <c r="B35" s="51">
        <v>43738</v>
      </c>
      <c r="C35" s="102">
        <v>2500</v>
      </c>
      <c r="D35" s="24">
        <f t="shared" si="2"/>
        <v>4</v>
      </c>
      <c r="E35" s="25">
        <f t="shared" si="3"/>
        <v>2535.6052623471919</v>
      </c>
      <c r="F35" s="25">
        <f t="shared" si="4"/>
        <v>2535.6052623471919</v>
      </c>
    </row>
    <row r="36" spans="1:6" x14ac:dyDescent="0.2">
      <c r="A36" s="23">
        <v>21</v>
      </c>
      <c r="B36" s="51">
        <v>43769</v>
      </c>
      <c r="C36" s="102"/>
      <c r="D36" s="24">
        <f t="shared" si="2"/>
        <v>3</v>
      </c>
      <c r="E36" s="25">
        <f t="shared" si="3"/>
        <v>0</v>
      </c>
      <c r="F36" s="25">
        <f t="shared" si="4"/>
        <v>0</v>
      </c>
    </row>
    <row r="37" spans="1:6" x14ac:dyDescent="0.2">
      <c r="A37" s="23">
        <v>22</v>
      </c>
      <c r="B37" s="51">
        <v>43799</v>
      </c>
      <c r="C37" s="102">
        <v>2000</v>
      </c>
      <c r="D37" s="24">
        <f t="shared" si="2"/>
        <v>2</v>
      </c>
      <c r="E37" s="25">
        <f t="shared" si="3"/>
        <v>2014.1917534722227</v>
      </c>
      <c r="F37" s="25">
        <f t="shared" si="4"/>
        <v>2014.1917534722227</v>
      </c>
    </row>
    <row r="38" spans="1:6" x14ac:dyDescent="0.2">
      <c r="A38" s="23">
        <v>23</v>
      </c>
      <c r="B38" s="51">
        <v>43830</v>
      </c>
      <c r="C38" s="102"/>
      <c r="D38" s="24">
        <f t="shared" si="2"/>
        <v>1</v>
      </c>
      <c r="E38" s="25">
        <f t="shared" si="3"/>
        <v>0</v>
      </c>
      <c r="F38" s="25">
        <f t="shared" si="4"/>
        <v>0</v>
      </c>
    </row>
    <row r="39" spans="1:6" x14ac:dyDescent="0.2">
      <c r="A39" s="23">
        <v>24</v>
      </c>
      <c r="B39" s="51">
        <v>43861</v>
      </c>
      <c r="C39" s="102"/>
      <c r="D39" s="24">
        <f t="shared" si="2"/>
        <v>0</v>
      </c>
      <c r="E39" s="25">
        <f t="shared" si="3"/>
        <v>0</v>
      </c>
      <c r="F39" s="25">
        <f t="shared" si="4"/>
        <v>0</v>
      </c>
    </row>
    <row r="41" spans="1:6" x14ac:dyDescent="0.2">
      <c r="D41" s="50" t="s">
        <v>18</v>
      </c>
      <c r="E41" s="25">
        <f>SUM(E15:E39)</f>
        <v>31729.68158782112</v>
      </c>
      <c r="F41" s="25">
        <f>SUM(F15:F39)</f>
        <v>31729.68158782112</v>
      </c>
    </row>
  </sheetData>
  <printOptions horizontalCentered="1" headings="1"/>
  <pageMargins left="0.4" right="0.4" top="0.4" bottom="0.6" header="0.3" footer="0.3"/>
  <pageSetup scale="47" orientation="landscape" r:id="rId1"/>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00FF"/>
  </sheetPr>
  <dimension ref="A1:K3"/>
  <sheetViews>
    <sheetView zoomScale="115" zoomScaleNormal="115" workbookViewId="0">
      <selection activeCell="A5" sqref="A5"/>
    </sheetView>
  </sheetViews>
  <sheetFormatPr defaultRowHeight="14.25" x14ac:dyDescent="0.2"/>
  <cols>
    <col min="2" max="6" width="7" customWidth="1"/>
    <col min="7" max="7" width="12.75" customWidth="1"/>
    <col min="8" max="11" width="10.375" customWidth="1"/>
    <col min="12" max="13" width="10.125" customWidth="1"/>
    <col min="14" max="14" width="13.875" customWidth="1"/>
    <col min="15" max="15" width="5.75" bestFit="1" customWidth="1"/>
    <col min="16" max="19" width="7" customWidth="1"/>
    <col min="20" max="20" width="8.125" customWidth="1"/>
    <col min="21" max="23" width="14.125" customWidth="1"/>
  </cols>
  <sheetData>
    <row r="1" spans="1:11" ht="18" x14ac:dyDescent="0.25">
      <c r="A1" s="76" t="s">
        <v>148</v>
      </c>
    </row>
    <row r="2" spans="1:11" x14ac:dyDescent="0.2">
      <c r="A2" s="34" t="s">
        <v>150</v>
      </c>
      <c r="B2" s="35"/>
      <c r="C2" s="35"/>
      <c r="D2" s="35"/>
      <c r="E2" s="35"/>
      <c r="F2" s="35"/>
      <c r="G2" s="35"/>
      <c r="H2" s="35"/>
      <c r="I2" s="35"/>
      <c r="J2" s="35"/>
      <c r="K2" s="36"/>
    </row>
    <row r="3" spans="1:11" x14ac:dyDescent="0.2">
      <c r="A3" s="37" t="s">
        <v>151</v>
      </c>
      <c r="B3" s="38"/>
      <c r="C3" s="38"/>
      <c r="D3" s="38"/>
      <c r="E3" s="38"/>
      <c r="F3" s="38"/>
      <c r="G3" s="38"/>
      <c r="H3" s="38"/>
      <c r="I3" s="38"/>
      <c r="J3" s="38"/>
      <c r="K3" s="39"/>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P35"/>
  <sheetViews>
    <sheetView zoomScale="115" zoomScaleNormal="115" workbookViewId="0">
      <selection activeCell="G18" sqref="G18"/>
    </sheetView>
  </sheetViews>
  <sheetFormatPr defaultRowHeight="14.25" x14ac:dyDescent="0.2"/>
  <cols>
    <col min="2" max="6" width="7" customWidth="1"/>
    <col min="7" max="7" width="12.75" customWidth="1"/>
    <col min="8" max="11" width="10.375" customWidth="1"/>
    <col min="12" max="13" width="10.125" customWidth="1"/>
    <col min="14" max="14" width="13.875" customWidth="1"/>
    <col min="15" max="15" width="5.75" bestFit="1" customWidth="1"/>
    <col min="16" max="19" width="7" customWidth="1"/>
    <col min="20" max="20" width="8.125" customWidth="1"/>
    <col min="21" max="23" width="14.125" customWidth="1"/>
  </cols>
  <sheetData>
    <row r="1" spans="1:16" ht="18" x14ac:dyDescent="0.25">
      <c r="A1" s="76" t="s">
        <v>148</v>
      </c>
    </row>
    <row r="2" spans="1:16" x14ac:dyDescent="0.2">
      <c r="A2" s="34" t="s">
        <v>150</v>
      </c>
      <c r="B2" s="35"/>
      <c r="C2" s="35"/>
      <c r="D2" s="35"/>
      <c r="E2" s="35"/>
      <c r="F2" s="35"/>
      <c r="G2" s="35"/>
      <c r="H2" s="35"/>
      <c r="I2" s="35"/>
      <c r="J2" s="35"/>
      <c r="K2" s="36"/>
    </row>
    <row r="3" spans="1:16" x14ac:dyDescent="0.2">
      <c r="A3" s="37" t="s">
        <v>151</v>
      </c>
      <c r="B3" s="38"/>
      <c r="C3" s="38"/>
      <c r="D3" s="38"/>
      <c r="E3" s="38"/>
      <c r="F3" s="38"/>
      <c r="G3" s="38"/>
      <c r="H3" s="38"/>
      <c r="I3" s="38"/>
      <c r="J3" s="38"/>
      <c r="K3" s="39"/>
    </row>
    <row r="5" spans="1:16" x14ac:dyDescent="0.2">
      <c r="A5" t="s">
        <v>43</v>
      </c>
      <c r="L5" t="s">
        <v>103</v>
      </c>
    </row>
    <row r="6" spans="1:16" x14ac:dyDescent="0.2">
      <c r="A6" s="66" t="s">
        <v>37</v>
      </c>
      <c r="G6" t="s">
        <v>44</v>
      </c>
    </row>
    <row r="7" spans="1:16" x14ac:dyDescent="0.2">
      <c r="A7" s="66" t="s">
        <v>38</v>
      </c>
      <c r="G7" t="s">
        <v>44</v>
      </c>
      <c r="L7" s="27" t="s">
        <v>77</v>
      </c>
      <c r="M7" s="27" t="s">
        <v>78</v>
      </c>
      <c r="N7" s="27" t="s">
        <v>56</v>
      </c>
    </row>
    <row r="8" spans="1:16" x14ac:dyDescent="0.2">
      <c r="L8" s="48">
        <v>0</v>
      </c>
      <c r="M8" s="23">
        <v>0</v>
      </c>
      <c r="N8" s="25">
        <f>FV($G$10,$G$12-M8,,L8)</f>
        <v>0</v>
      </c>
    </row>
    <row r="9" spans="1:16" x14ac:dyDescent="0.2">
      <c r="A9" s="27" t="s">
        <v>45</v>
      </c>
      <c r="B9" s="27"/>
      <c r="C9" s="27"/>
      <c r="D9" s="27"/>
      <c r="E9" s="27" t="s">
        <v>62</v>
      </c>
      <c r="F9" s="27" t="s">
        <v>63</v>
      </c>
      <c r="G9" s="27" t="s">
        <v>64</v>
      </c>
      <c r="L9" s="48">
        <f t="shared" ref="L9:L33" si="0">-$G$13</f>
        <v>-2500</v>
      </c>
      <c r="M9" s="23">
        <v>1</v>
      </c>
      <c r="N9" s="25">
        <f>FV($G$10,$G$12-M9,,L9)</f>
        <v>37946.572336256046</v>
      </c>
      <c r="P9" t="str">
        <f t="shared" ref="P9" ca="1" si="1">IF(_xlfn.ISFORMULA(N9),_xlfn.FORMULATEXT(N9),"")</f>
        <v>=FV($G$10,$G$12-M9,,L9)</v>
      </c>
    </row>
    <row r="10" spans="1:16" x14ac:dyDescent="0.2">
      <c r="A10" s="69" t="s">
        <v>61</v>
      </c>
      <c r="B10" s="70"/>
      <c r="C10" s="70"/>
      <c r="D10" s="71"/>
      <c r="E10" s="23" t="s">
        <v>3</v>
      </c>
      <c r="F10" s="23"/>
      <c r="G10" s="72">
        <v>0.12</v>
      </c>
      <c r="L10" s="48">
        <f t="shared" si="0"/>
        <v>-2500</v>
      </c>
      <c r="M10" s="23">
        <v>2</v>
      </c>
      <c r="N10" s="25">
        <f t="shared" ref="N10:N33" si="2">FV($G$10,$G$12-M10,,L10)</f>
        <v>33880.868157371464</v>
      </c>
    </row>
    <row r="11" spans="1:16" x14ac:dyDescent="0.2">
      <c r="A11" s="69" t="s">
        <v>10</v>
      </c>
      <c r="B11" s="70"/>
      <c r="C11" s="70"/>
      <c r="D11" s="71"/>
      <c r="E11" s="23" t="s">
        <v>4</v>
      </c>
      <c r="F11" s="23"/>
      <c r="G11" s="23">
        <v>1</v>
      </c>
      <c r="L11" s="48">
        <f t="shared" si="0"/>
        <v>-2500</v>
      </c>
      <c r="M11" s="23">
        <v>3</v>
      </c>
      <c r="N11" s="25">
        <f t="shared" si="2"/>
        <v>30250.775140510239</v>
      </c>
    </row>
    <row r="12" spans="1:16" x14ac:dyDescent="0.2">
      <c r="A12" s="69" t="s">
        <v>1</v>
      </c>
      <c r="B12" s="70"/>
      <c r="C12" s="70"/>
      <c r="D12" s="71"/>
      <c r="E12" s="23" t="s">
        <v>2</v>
      </c>
      <c r="F12" s="23"/>
      <c r="G12" s="23">
        <v>25</v>
      </c>
      <c r="I12" t="str">
        <f t="shared" ref="I12:I13" ca="1" si="3">IF(_xlfn.ISFORMULA(G12),_xlfn.FORMULATEXT(G12),"")</f>
        <v/>
      </c>
      <c r="L12" s="48">
        <f t="shared" si="0"/>
        <v>-2500</v>
      </c>
      <c r="M12" s="23">
        <v>4</v>
      </c>
      <c r="N12" s="25">
        <f t="shared" si="2"/>
        <v>27009.620661169854</v>
      </c>
    </row>
    <row r="13" spans="1:16" x14ac:dyDescent="0.2">
      <c r="A13" s="69" t="s">
        <v>104</v>
      </c>
      <c r="B13" s="70"/>
      <c r="C13" s="70"/>
      <c r="D13" s="71"/>
      <c r="E13" s="23" t="s">
        <v>58</v>
      </c>
      <c r="F13" s="23" t="s">
        <v>59</v>
      </c>
      <c r="G13" s="23">
        <v>2500</v>
      </c>
      <c r="I13" t="str">
        <f t="shared" ca="1" si="3"/>
        <v/>
      </c>
      <c r="L13" s="48">
        <f t="shared" si="0"/>
        <v>-2500</v>
      </c>
      <c r="M13" s="23">
        <v>5</v>
      </c>
      <c r="N13" s="25">
        <f t="shared" si="2"/>
        <v>24115.732733187368</v>
      </c>
    </row>
    <row r="14" spans="1:16" x14ac:dyDescent="0.2">
      <c r="A14" s="69" t="s">
        <v>101</v>
      </c>
      <c r="B14" s="70"/>
      <c r="C14" s="70"/>
      <c r="D14" s="88"/>
      <c r="E14" s="89"/>
      <c r="F14" s="90"/>
      <c r="G14" s="23" t="s">
        <v>102</v>
      </c>
      <c r="L14" s="48">
        <f t="shared" si="0"/>
        <v>-2500</v>
      </c>
      <c r="M14" s="23">
        <v>6</v>
      </c>
      <c r="N14" s="25">
        <f t="shared" si="2"/>
        <v>21531.904226060149</v>
      </c>
    </row>
    <row r="15" spans="1:16" x14ac:dyDescent="0.2">
      <c r="A15" s="69" t="s">
        <v>52</v>
      </c>
      <c r="B15" s="70"/>
      <c r="C15" s="70"/>
      <c r="D15" s="71"/>
      <c r="E15" s="23" t="s">
        <v>53</v>
      </c>
      <c r="F15" s="23" t="s">
        <v>54</v>
      </c>
      <c r="G15" s="23" t="s">
        <v>66</v>
      </c>
      <c r="I15" t="str">
        <f t="shared" ref="I15:I21" ca="1" si="4">IF(_xlfn.ISFORMULA(G15),_xlfn.FORMULATEXT(G15),"")</f>
        <v/>
      </c>
      <c r="L15" s="48">
        <f t="shared" si="0"/>
        <v>-2500</v>
      </c>
      <c r="M15" s="23">
        <v>7</v>
      </c>
      <c r="N15" s="25">
        <f t="shared" si="2"/>
        <v>19224.914487553702</v>
      </c>
    </row>
    <row r="16" spans="1:16" x14ac:dyDescent="0.2">
      <c r="A16" s="69" t="s">
        <v>5</v>
      </c>
      <c r="B16" s="70"/>
      <c r="C16" s="70"/>
      <c r="D16" s="71"/>
      <c r="E16" s="23" t="s">
        <v>6</v>
      </c>
      <c r="F16" s="23" t="s">
        <v>7</v>
      </c>
      <c r="G16" s="24">
        <f>G10/G11</f>
        <v>0.12</v>
      </c>
      <c r="I16" t="str">
        <f t="shared" ca="1" si="4"/>
        <v>=G10/G11</v>
      </c>
      <c r="L16" s="48">
        <f t="shared" si="0"/>
        <v>-2500</v>
      </c>
      <c r="M16" s="23">
        <v>8</v>
      </c>
      <c r="N16" s="25">
        <f t="shared" si="2"/>
        <v>17165.102221030091</v>
      </c>
    </row>
    <row r="17" spans="1:14" x14ac:dyDescent="0.2">
      <c r="A17" s="69" t="s">
        <v>65</v>
      </c>
      <c r="B17" s="70"/>
      <c r="C17" s="70"/>
      <c r="D17" s="71"/>
      <c r="E17" s="23" t="s">
        <v>50</v>
      </c>
      <c r="F17" s="23" t="s">
        <v>51</v>
      </c>
      <c r="G17" s="24">
        <f>G12*G11</f>
        <v>25</v>
      </c>
      <c r="I17" t="str">
        <f t="shared" ca="1" si="4"/>
        <v>=G12*G11</v>
      </c>
      <c r="L17" s="48">
        <f t="shared" si="0"/>
        <v>-2500</v>
      </c>
      <c r="M17" s="23">
        <v>9</v>
      </c>
      <c r="N17" s="25">
        <f t="shared" si="2"/>
        <v>15325.984125919722</v>
      </c>
    </row>
    <row r="18" spans="1:14" x14ac:dyDescent="0.2">
      <c r="A18" s="69" t="s">
        <v>55</v>
      </c>
      <c r="B18" s="70"/>
      <c r="C18" s="70"/>
      <c r="D18" s="71"/>
      <c r="E18" s="23" t="s">
        <v>56</v>
      </c>
      <c r="F18" s="23" t="s">
        <v>57</v>
      </c>
      <c r="G18" s="25">
        <f>ROUND(FV(G16,G17,-G13),2)</f>
        <v>333334.68</v>
      </c>
      <c r="I18" t="str">
        <f t="shared" ca="1" si="4"/>
        <v>=ROUND(FV(G16,G17,-G13),2)</v>
      </c>
      <c r="L18" s="48">
        <f t="shared" si="0"/>
        <v>-2500</v>
      </c>
      <c r="M18" s="23">
        <v>10</v>
      </c>
      <c r="N18" s="25">
        <f t="shared" si="2"/>
        <v>13683.914398142608</v>
      </c>
    </row>
    <row r="19" spans="1:14" x14ac:dyDescent="0.2">
      <c r="A19" s="69" t="s">
        <v>67</v>
      </c>
      <c r="B19" s="70"/>
      <c r="C19" s="70"/>
      <c r="D19" s="70"/>
      <c r="E19" s="70"/>
      <c r="F19" s="71"/>
      <c r="G19" s="25">
        <f>G13*G12</f>
        <v>62500</v>
      </c>
      <c r="I19" t="str">
        <f t="shared" ca="1" si="4"/>
        <v>=G13*G12</v>
      </c>
      <c r="L19" s="48">
        <f t="shared" si="0"/>
        <v>-2500</v>
      </c>
      <c r="M19" s="23">
        <v>11</v>
      </c>
      <c r="N19" s="25">
        <f t="shared" si="2"/>
        <v>12217.780712627329</v>
      </c>
    </row>
    <row r="20" spans="1:14" x14ac:dyDescent="0.2">
      <c r="A20" s="69" t="s">
        <v>68</v>
      </c>
      <c r="B20" s="70"/>
      <c r="C20" s="70"/>
      <c r="D20" s="70"/>
      <c r="E20" s="70"/>
      <c r="F20" s="71"/>
      <c r="G20" s="25">
        <f>G18-G19</f>
        <v>270834.68</v>
      </c>
      <c r="I20" t="str">
        <f t="shared" ca="1" si="4"/>
        <v>=G18-G19</v>
      </c>
      <c r="L20" s="48">
        <f t="shared" si="0"/>
        <v>-2500</v>
      </c>
      <c r="M20" s="23">
        <v>12</v>
      </c>
      <c r="N20" s="25">
        <f t="shared" si="2"/>
        <v>10908.732779131542</v>
      </c>
    </row>
    <row r="21" spans="1:14" x14ac:dyDescent="0.2">
      <c r="D21" t="s">
        <v>91</v>
      </c>
      <c r="G21" s="25">
        <f>G13*(((1+G16)^G17-1)/G16)</f>
        <v>333334.67513838981</v>
      </c>
      <c r="I21" t="str">
        <f t="shared" ca="1" si="4"/>
        <v>=G13*(((1+G16)^G17-1)/G16)</v>
      </c>
      <c r="L21" s="48">
        <f t="shared" si="0"/>
        <v>-2500</v>
      </c>
      <c r="M21" s="23">
        <v>13</v>
      </c>
      <c r="N21" s="25">
        <f t="shared" si="2"/>
        <v>9739.9399813674463</v>
      </c>
    </row>
    <row r="22" spans="1:14" x14ac:dyDescent="0.2">
      <c r="L22" s="48">
        <f t="shared" si="0"/>
        <v>-2500</v>
      </c>
      <c r="M22" s="23">
        <v>14</v>
      </c>
      <c r="N22" s="25">
        <f t="shared" si="2"/>
        <v>8696.3749833637921</v>
      </c>
    </row>
    <row r="23" spans="1:14" x14ac:dyDescent="0.2">
      <c r="L23" s="48">
        <f t="shared" si="0"/>
        <v>-2500</v>
      </c>
      <c r="M23" s="23">
        <v>15</v>
      </c>
      <c r="N23" s="25">
        <f t="shared" si="2"/>
        <v>7764.6205208605279</v>
      </c>
    </row>
    <row r="24" spans="1:14" x14ac:dyDescent="0.2">
      <c r="L24" s="48">
        <f t="shared" si="0"/>
        <v>-2500</v>
      </c>
      <c r="M24" s="23">
        <v>16</v>
      </c>
      <c r="N24" s="25">
        <f t="shared" si="2"/>
        <v>6932.6968936254707</v>
      </c>
    </row>
    <row r="25" spans="1:14" x14ac:dyDescent="0.2">
      <c r="L25" s="48">
        <f t="shared" si="0"/>
        <v>-2500</v>
      </c>
      <c r="M25" s="23">
        <v>17</v>
      </c>
      <c r="N25" s="25">
        <f t="shared" si="2"/>
        <v>6189.9079407370273</v>
      </c>
    </row>
    <row r="26" spans="1:14" x14ac:dyDescent="0.2">
      <c r="L26" s="48">
        <f t="shared" si="0"/>
        <v>-2500</v>
      </c>
      <c r="M26" s="23">
        <v>18</v>
      </c>
      <c r="N26" s="25">
        <f t="shared" si="2"/>
        <v>5526.7035185152026</v>
      </c>
    </row>
    <row r="27" spans="1:14" x14ac:dyDescent="0.2">
      <c r="L27" s="48">
        <f t="shared" si="0"/>
        <v>-2500</v>
      </c>
      <c r="M27" s="23">
        <v>19</v>
      </c>
      <c r="N27" s="25">
        <f t="shared" si="2"/>
        <v>4934.5567129600022</v>
      </c>
    </row>
    <row r="28" spans="1:14" x14ac:dyDescent="0.2">
      <c r="L28" s="48">
        <f t="shared" si="0"/>
        <v>-2500</v>
      </c>
      <c r="M28" s="23">
        <v>20</v>
      </c>
      <c r="N28" s="25">
        <f t="shared" si="2"/>
        <v>4405.8542080000016</v>
      </c>
    </row>
    <row r="29" spans="1:14" x14ac:dyDescent="0.2">
      <c r="L29" s="48">
        <f t="shared" si="0"/>
        <v>-2500</v>
      </c>
      <c r="M29" s="23">
        <v>21</v>
      </c>
      <c r="N29" s="25">
        <f t="shared" si="2"/>
        <v>3933.798400000001</v>
      </c>
    </row>
    <row r="30" spans="1:14" x14ac:dyDescent="0.2">
      <c r="L30" s="48">
        <f t="shared" si="0"/>
        <v>-2500</v>
      </c>
      <c r="M30" s="23">
        <v>22</v>
      </c>
      <c r="N30" s="25">
        <f t="shared" si="2"/>
        <v>3512.3200000000011</v>
      </c>
    </row>
    <row r="31" spans="1:14" x14ac:dyDescent="0.2">
      <c r="L31" s="48">
        <f t="shared" si="0"/>
        <v>-2500</v>
      </c>
      <c r="M31" s="23">
        <v>23</v>
      </c>
      <c r="N31" s="25">
        <f t="shared" si="2"/>
        <v>3136.0000000000005</v>
      </c>
    </row>
    <row r="32" spans="1:14" x14ac:dyDescent="0.2">
      <c r="L32" s="48">
        <f t="shared" si="0"/>
        <v>-2500</v>
      </c>
      <c r="M32" s="23">
        <v>24</v>
      </c>
      <c r="N32" s="25">
        <f t="shared" si="2"/>
        <v>2800.0000000000005</v>
      </c>
    </row>
    <row r="33" spans="12:16" x14ac:dyDescent="0.2">
      <c r="L33" s="48">
        <f t="shared" si="0"/>
        <v>-2500</v>
      </c>
      <c r="M33" s="23">
        <v>25</v>
      </c>
      <c r="N33" s="25">
        <f t="shared" si="2"/>
        <v>2500</v>
      </c>
    </row>
    <row r="35" spans="12:16" x14ac:dyDescent="0.2">
      <c r="L35" t="s">
        <v>79</v>
      </c>
      <c r="N35" s="25">
        <f>SUM(N9:N33)</f>
        <v>333334.67513838969</v>
      </c>
      <c r="P35" t="str">
        <f t="shared" ref="P35" ca="1" si="5">IF(_xlfn.ISFORMULA(N35),_xlfn.FORMULATEXT(N35),"")</f>
        <v>=SUM(N9:N33)</v>
      </c>
    </row>
  </sheetData>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00FF"/>
    <pageSetUpPr fitToPage="1"/>
  </sheetPr>
  <dimension ref="A1:H26"/>
  <sheetViews>
    <sheetView zoomScaleNormal="100" workbookViewId="0">
      <selection activeCell="A5" sqref="A5"/>
    </sheetView>
  </sheetViews>
  <sheetFormatPr defaultRowHeight="14.25" x14ac:dyDescent="0.2"/>
  <cols>
    <col min="1" max="1" width="33.375" customWidth="1"/>
    <col min="2" max="3" width="13.625" bestFit="1" customWidth="1"/>
    <col min="4" max="4" width="20.375" customWidth="1"/>
    <col min="5" max="5" width="23.625" customWidth="1"/>
    <col min="6" max="6" width="18.25" bestFit="1" customWidth="1"/>
    <col min="7" max="7" width="29" bestFit="1" customWidth="1"/>
    <col min="8" max="8" width="18.625" bestFit="1" customWidth="1"/>
    <col min="9" max="9" width="10.875" bestFit="1" customWidth="1"/>
  </cols>
  <sheetData>
    <row r="1" spans="1:8" ht="18" x14ac:dyDescent="0.25">
      <c r="A1" s="76" t="s">
        <v>148</v>
      </c>
    </row>
    <row r="2" spans="1:8" x14ac:dyDescent="0.2">
      <c r="A2" s="34" t="s">
        <v>23</v>
      </c>
      <c r="B2" s="35"/>
      <c r="C2" s="35"/>
      <c r="D2" s="35"/>
      <c r="E2" s="35"/>
      <c r="F2" s="35"/>
      <c r="G2" s="35"/>
      <c r="H2" s="36"/>
    </row>
    <row r="3" spans="1:8" x14ac:dyDescent="0.2">
      <c r="A3" s="37" t="s">
        <v>149</v>
      </c>
      <c r="B3" s="38"/>
      <c r="C3" s="38"/>
      <c r="D3" s="38"/>
      <c r="E3" s="38"/>
      <c r="F3" s="38"/>
      <c r="G3" s="38"/>
      <c r="H3" s="39"/>
    </row>
    <row r="13" spans="1:8" ht="85.5" x14ac:dyDescent="0.2">
      <c r="A13" s="27" t="s">
        <v>1</v>
      </c>
      <c r="B13" s="27" t="s">
        <v>16</v>
      </c>
      <c r="C13" s="50" t="s">
        <v>36</v>
      </c>
    </row>
    <row r="14" spans="1:8" x14ac:dyDescent="0.2">
      <c r="A14" s="23">
        <v>0</v>
      </c>
      <c r="B14" s="51">
        <v>43465</v>
      </c>
      <c r="C14" s="33"/>
    </row>
    <row r="15" spans="1:8" x14ac:dyDescent="0.2">
      <c r="A15" s="23">
        <v>1</v>
      </c>
      <c r="B15" s="51">
        <f t="shared" ref="B15:B26" si="0">EDATE(B14,12)</f>
        <v>43830</v>
      </c>
      <c r="C15" s="33">
        <v>50000</v>
      </c>
    </row>
    <row r="16" spans="1:8" x14ac:dyDescent="0.2">
      <c r="A16" s="23">
        <v>2</v>
      </c>
      <c r="B16" s="51">
        <f t="shared" si="0"/>
        <v>44196</v>
      </c>
      <c r="C16" s="33"/>
    </row>
    <row r="17" spans="1:3" x14ac:dyDescent="0.2">
      <c r="A17" s="23">
        <v>3</v>
      </c>
      <c r="B17" s="51">
        <f t="shared" si="0"/>
        <v>44561</v>
      </c>
      <c r="C17" s="33">
        <v>25000</v>
      </c>
    </row>
    <row r="18" spans="1:3" x14ac:dyDescent="0.2">
      <c r="A18" s="23">
        <v>4</v>
      </c>
      <c r="B18" s="51">
        <f t="shared" si="0"/>
        <v>44926</v>
      </c>
      <c r="C18" s="33"/>
    </row>
    <row r="19" spans="1:3" x14ac:dyDescent="0.2">
      <c r="A19" s="23">
        <v>5</v>
      </c>
      <c r="B19" s="51">
        <f t="shared" si="0"/>
        <v>45291</v>
      </c>
      <c r="C19" s="33">
        <v>50000</v>
      </c>
    </row>
    <row r="20" spans="1:3" x14ac:dyDescent="0.2">
      <c r="A20" s="23">
        <v>6</v>
      </c>
      <c r="B20" s="51">
        <f t="shared" si="0"/>
        <v>45657</v>
      </c>
      <c r="C20" s="33"/>
    </row>
    <row r="21" spans="1:3" x14ac:dyDescent="0.2">
      <c r="A21" s="23">
        <v>7</v>
      </c>
      <c r="B21" s="51">
        <f t="shared" si="0"/>
        <v>46022</v>
      </c>
      <c r="C21" s="33">
        <v>35000</v>
      </c>
    </row>
    <row r="22" spans="1:3" x14ac:dyDescent="0.2">
      <c r="A22" s="23">
        <v>8</v>
      </c>
      <c r="B22" s="51">
        <f t="shared" si="0"/>
        <v>46387</v>
      </c>
      <c r="C22" s="33">
        <v>35000</v>
      </c>
    </row>
    <row r="23" spans="1:3" x14ac:dyDescent="0.2">
      <c r="A23" s="23">
        <v>9</v>
      </c>
      <c r="B23" s="51">
        <f t="shared" si="0"/>
        <v>46752</v>
      </c>
      <c r="C23" s="33">
        <v>35000</v>
      </c>
    </row>
    <row r="24" spans="1:3" x14ac:dyDescent="0.2">
      <c r="A24" s="23">
        <v>10</v>
      </c>
      <c r="B24" s="51">
        <f t="shared" si="0"/>
        <v>47118</v>
      </c>
      <c r="C24" s="33">
        <v>35000</v>
      </c>
    </row>
    <row r="25" spans="1:3" x14ac:dyDescent="0.2">
      <c r="A25" s="23">
        <v>11</v>
      </c>
      <c r="B25" s="51">
        <f t="shared" si="0"/>
        <v>47483</v>
      </c>
      <c r="C25" s="33">
        <v>35000</v>
      </c>
    </row>
    <row r="26" spans="1:3" x14ac:dyDescent="0.2">
      <c r="A26" s="23">
        <v>12</v>
      </c>
      <c r="B26" s="51">
        <f t="shared" si="0"/>
        <v>47848</v>
      </c>
      <c r="C26" s="33">
        <v>10000</v>
      </c>
    </row>
  </sheetData>
  <printOptions horizontalCentered="1" headings="1"/>
  <pageMargins left="0.4" right="0.4" top="0.4" bottom="0.6" header="0.3" footer="0.3"/>
  <pageSetup scale="55" orientation="landscape"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00"/>
    <pageSetUpPr fitToPage="1"/>
  </sheetPr>
  <dimension ref="A1:I34"/>
  <sheetViews>
    <sheetView zoomScaleNormal="100" workbookViewId="0">
      <selection activeCell="G33" sqref="G33"/>
    </sheetView>
  </sheetViews>
  <sheetFormatPr defaultRowHeight="14.25" x14ac:dyDescent="0.2"/>
  <cols>
    <col min="1" max="1" width="33.375" customWidth="1"/>
    <col min="2" max="3" width="13.625" bestFit="1" customWidth="1"/>
    <col min="4" max="4" width="20.375" customWidth="1"/>
    <col min="5" max="5" width="23.625" customWidth="1"/>
    <col min="6" max="6" width="18.25" bestFit="1" customWidth="1"/>
    <col min="7" max="7" width="29" bestFit="1" customWidth="1"/>
    <col min="8" max="8" width="18.625" bestFit="1" customWidth="1"/>
    <col min="9" max="9" width="10.875" bestFit="1" customWidth="1"/>
  </cols>
  <sheetData>
    <row r="1" spans="1:9" ht="18" x14ac:dyDescent="0.25">
      <c r="A1" s="76" t="s">
        <v>148</v>
      </c>
    </row>
    <row r="2" spans="1:9" x14ac:dyDescent="0.2">
      <c r="A2" s="34" t="s">
        <v>23</v>
      </c>
      <c r="B2" s="35"/>
      <c r="C2" s="35"/>
      <c r="D2" s="35"/>
      <c r="E2" s="35"/>
      <c r="F2" s="35"/>
      <c r="G2" s="35"/>
      <c r="H2" s="36"/>
    </row>
    <row r="3" spans="1:9" x14ac:dyDescent="0.2">
      <c r="A3" s="37" t="s">
        <v>149</v>
      </c>
      <c r="B3" s="38"/>
      <c r="C3" s="38"/>
      <c r="D3" s="38"/>
      <c r="E3" s="38"/>
      <c r="F3" s="38"/>
      <c r="G3" s="38"/>
      <c r="H3" s="39"/>
    </row>
    <row r="5" spans="1:9" x14ac:dyDescent="0.2">
      <c r="A5" s="27" t="s">
        <v>12</v>
      </c>
      <c r="B5" s="27" t="s">
        <v>13</v>
      </c>
      <c r="C5" s="27" t="s">
        <v>14</v>
      </c>
      <c r="D5" s="27" t="s">
        <v>27</v>
      </c>
    </row>
    <row r="6" spans="1:9" ht="28.5" x14ac:dyDescent="0.2">
      <c r="A6" s="31" t="s">
        <v>21</v>
      </c>
      <c r="B6" s="32" t="s">
        <v>3</v>
      </c>
      <c r="C6" s="32"/>
      <c r="D6" s="48">
        <v>0.2</v>
      </c>
    </row>
    <row r="7" spans="1:9" x14ac:dyDescent="0.2">
      <c r="A7" s="31" t="s">
        <v>10</v>
      </c>
      <c r="B7" s="32" t="s">
        <v>4</v>
      </c>
      <c r="C7" s="32"/>
      <c r="D7" s="49">
        <v>1</v>
      </c>
    </row>
    <row r="8" spans="1:9" x14ac:dyDescent="0.2">
      <c r="A8" s="31" t="s">
        <v>1</v>
      </c>
      <c r="B8" s="32" t="s">
        <v>2</v>
      </c>
      <c r="C8" s="32"/>
      <c r="D8" s="48">
        <v>12</v>
      </c>
    </row>
    <row r="9" spans="1:9" x14ac:dyDescent="0.2">
      <c r="A9" s="31" t="s">
        <v>5</v>
      </c>
      <c r="B9" s="32" t="s">
        <v>6</v>
      </c>
      <c r="C9" s="32" t="s">
        <v>7</v>
      </c>
      <c r="D9" s="30">
        <f>D6/D7</f>
        <v>0.2</v>
      </c>
    </row>
    <row r="11" spans="1:9" x14ac:dyDescent="0.2">
      <c r="E11" s="53" t="str">
        <f t="shared" ref="E11:F11" si="0">"Formula in cell "&amp;ADDRESS(ROW(D14),COLUMN(D14),4)&amp;":"</f>
        <v>Formula in cell D14:</v>
      </c>
      <c r="F11" s="53" t="str">
        <f t="shared" si="0"/>
        <v>Formula in cell E14:</v>
      </c>
      <c r="H11" s="53" t="str">
        <f t="shared" ref="H11" si="1">"Formula in cell "&amp;ADDRESS(ROW(G14),COLUMN(G14),4)&amp;":"</f>
        <v>Formula in cell G14:</v>
      </c>
    </row>
    <row r="12" spans="1:9" x14ac:dyDescent="0.2">
      <c r="E12" t="str">
        <f t="shared" ref="E12:F12" ca="1" si="2">IF(_xlfn.ISFORMULA(D14),_xlfn.FORMULATEXT(D14),"")</f>
        <v>=PV($D$9,A14,,C14)</v>
      </c>
      <c r="F12" t="str">
        <f t="shared" ca="1" si="2"/>
        <v>=C14/(1+$D$9)^A14</v>
      </c>
      <c r="H12" t="str">
        <f t="shared" ref="H12" ca="1" si="3">IF(_xlfn.ISFORMULA(G14),_xlfn.FORMULATEXT(G14),"")</f>
        <v>=FV($D$9,A14,,D14)</v>
      </c>
    </row>
    <row r="13" spans="1:9" ht="85.5" x14ac:dyDescent="0.2">
      <c r="A13" s="27" t="s">
        <v>1</v>
      </c>
      <c r="B13" s="27" t="s">
        <v>16</v>
      </c>
      <c r="C13" s="50" t="s">
        <v>36</v>
      </c>
      <c r="D13" s="50" t="s">
        <v>31</v>
      </c>
      <c r="E13" s="27" t="s">
        <v>20</v>
      </c>
      <c r="G13" s="52" t="s">
        <v>28</v>
      </c>
    </row>
    <row r="14" spans="1:9" x14ac:dyDescent="0.2">
      <c r="A14" s="23">
        <v>0</v>
      </c>
      <c r="B14" s="51">
        <v>43465</v>
      </c>
      <c r="C14" s="33"/>
      <c r="D14" s="26">
        <f>PV($D$9,A14,,C14)</f>
        <v>0</v>
      </c>
      <c r="E14" s="26">
        <f>C14/(1+$D$9)^A14</f>
        <v>0</v>
      </c>
      <c r="G14" s="26">
        <f>FV($D$9,A14,,D14)</f>
        <v>0</v>
      </c>
      <c r="I14" s="47">
        <f t="shared" ref="I14:I26" si="4">-C14</f>
        <v>0</v>
      </c>
    </row>
    <row r="15" spans="1:9" x14ac:dyDescent="0.2">
      <c r="A15" s="23">
        <v>1</v>
      </c>
      <c r="B15" s="51">
        <f t="shared" ref="B15:B26" si="5">EDATE(B14,12)</f>
        <v>43830</v>
      </c>
      <c r="C15" s="33">
        <v>50000</v>
      </c>
      <c r="D15" s="26">
        <f t="shared" ref="D15:D26" si="6">PV($D$9,A15,,C15)</f>
        <v>-41666.666666666672</v>
      </c>
      <c r="E15" s="26">
        <f t="shared" ref="E15:E26" si="7">C15/(1+$D$9)^A15</f>
        <v>41666.666666666672</v>
      </c>
      <c r="G15" s="26">
        <f t="shared" ref="G15:G26" si="8">FV($D$9,A15,,D15)</f>
        <v>50000.000000000007</v>
      </c>
      <c r="I15" s="47">
        <f t="shared" si="4"/>
        <v>-50000</v>
      </c>
    </row>
    <row r="16" spans="1:9" x14ac:dyDescent="0.2">
      <c r="A16" s="23">
        <v>2</v>
      </c>
      <c r="B16" s="51">
        <f t="shared" si="5"/>
        <v>44196</v>
      </c>
      <c r="C16" s="33"/>
      <c r="D16" s="26">
        <f t="shared" si="6"/>
        <v>0</v>
      </c>
      <c r="E16" s="26">
        <f t="shared" si="7"/>
        <v>0</v>
      </c>
      <c r="G16" s="26">
        <f t="shared" si="8"/>
        <v>0</v>
      </c>
      <c r="I16" s="47">
        <f t="shared" si="4"/>
        <v>0</v>
      </c>
    </row>
    <row r="17" spans="1:9" x14ac:dyDescent="0.2">
      <c r="A17" s="23">
        <v>3</v>
      </c>
      <c r="B17" s="51">
        <f t="shared" si="5"/>
        <v>44561</v>
      </c>
      <c r="C17" s="33">
        <v>25000</v>
      </c>
      <c r="D17" s="26">
        <f t="shared" si="6"/>
        <v>-14467.592592592593</v>
      </c>
      <c r="E17" s="26">
        <f t="shared" si="7"/>
        <v>14467.592592592593</v>
      </c>
      <c r="G17" s="26">
        <f t="shared" si="8"/>
        <v>25000</v>
      </c>
      <c r="I17" s="47">
        <f t="shared" si="4"/>
        <v>-25000</v>
      </c>
    </row>
    <row r="18" spans="1:9" x14ac:dyDescent="0.2">
      <c r="A18" s="23">
        <v>4</v>
      </c>
      <c r="B18" s="51">
        <f t="shared" si="5"/>
        <v>44926</v>
      </c>
      <c r="C18" s="33"/>
      <c r="D18" s="26">
        <f t="shared" si="6"/>
        <v>0</v>
      </c>
      <c r="E18" s="26">
        <f t="shared" si="7"/>
        <v>0</v>
      </c>
      <c r="G18" s="26">
        <f t="shared" si="8"/>
        <v>0</v>
      </c>
      <c r="I18" s="47">
        <f t="shared" si="4"/>
        <v>0</v>
      </c>
    </row>
    <row r="19" spans="1:9" x14ac:dyDescent="0.2">
      <c r="A19" s="23">
        <v>5</v>
      </c>
      <c r="B19" s="51">
        <f t="shared" si="5"/>
        <v>45291</v>
      </c>
      <c r="C19" s="33">
        <v>50000</v>
      </c>
      <c r="D19" s="26">
        <f t="shared" si="6"/>
        <v>-20093.878600823045</v>
      </c>
      <c r="E19" s="26">
        <f t="shared" si="7"/>
        <v>20093.878600823045</v>
      </c>
      <c r="G19" s="26">
        <f t="shared" si="8"/>
        <v>50000</v>
      </c>
      <c r="I19" s="47">
        <f t="shared" si="4"/>
        <v>-50000</v>
      </c>
    </row>
    <row r="20" spans="1:9" x14ac:dyDescent="0.2">
      <c r="A20" s="23">
        <v>6</v>
      </c>
      <c r="B20" s="51">
        <f t="shared" si="5"/>
        <v>45657</v>
      </c>
      <c r="C20" s="33"/>
      <c r="D20" s="26">
        <f t="shared" si="6"/>
        <v>0</v>
      </c>
      <c r="E20" s="26">
        <f t="shared" si="7"/>
        <v>0</v>
      </c>
      <c r="G20" s="26">
        <f t="shared" si="8"/>
        <v>0</v>
      </c>
      <c r="I20" s="47">
        <f t="shared" si="4"/>
        <v>0</v>
      </c>
    </row>
    <row r="21" spans="1:9" x14ac:dyDescent="0.2">
      <c r="A21" s="23">
        <v>7</v>
      </c>
      <c r="B21" s="51">
        <f t="shared" si="5"/>
        <v>46022</v>
      </c>
      <c r="C21" s="33">
        <v>35000</v>
      </c>
      <c r="D21" s="26">
        <f t="shared" si="6"/>
        <v>-9767.8576531778708</v>
      </c>
      <c r="E21" s="26">
        <f t="shared" si="7"/>
        <v>9767.8576531778708</v>
      </c>
      <c r="G21" s="26">
        <f t="shared" si="8"/>
        <v>35000</v>
      </c>
      <c r="I21" s="47">
        <f t="shared" si="4"/>
        <v>-35000</v>
      </c>
    </row>
    <row r="22" spans="1:9" x14ac:dyDescent="0.2">
      <c r="A22" s="23">
        <v>8</v>
      </c>
      <c r="B22" s="51">
        <f t="shared" si="5"/>
        <v>46387</v>
      </c>
      <c r="C22" s="33">
        <v>35000</v>
      </c>
      <c r="D22" s="26">
        <f t="shared" si="6"/>
        <v>-8139.8813776482257</v>
      </c>
      <c r="E22" s="26">
        <f t="shared" si="7"/>
        <v>8139.8813776482257</v>
      </c>
      <c r="G22" s="26">
        <f t="shared" si="8"/>
        <v>35000</v>
      </c>
      <c r="I22" s="47">
        <f t="shared" si="4"/>
        <v>-35000</v>
      </c>
    </row>
    <row r="23" spans="1:9" x14ac:dyDescent="0.2">
      <c r="A23" s="23">
        <v>9</v>
      </c>
      <c r="B23" s="51">
        <f t="shared" si="5"/>
        <v>46752</v>
      </c>
      <c r="C23" s="33">
        <v>35000</v>
      </c>
      <c r="D23" s="26">
        <f t="shared" si="6"/>
        <v>-6783.2344813735208</v>
      </c>
      <c r="E23" s="26">
        <f t="shared" si="7"/>
        <v>6783.2344813735208</v>
      </c>
      <c r="G23" s="26">
        <f t="shared" si="8"/>
        <v>35000</v>
      </c>
      <c r="I23" s="47">
        <f t="shared" si="4"/>
        <v>-35000</v>
      </c>
    </row>
    <row r="24" spans="1:9" x14ac:dyDescent="0.2">
      <c r="A24" s="23">
        <v>10</v>
      </c>
      <c r="B24" s="51">
        <f t="shared" si="5"/>
        <v>47118</v>
      </c>
      <c r="C24" s="33">
        <v>35000</v>
      </c>
      <c r="D24" s="26">
        <f t="shared" si="6"/>
        <v>-5652.6954011446014</v>
      </c>
      <c r="E24" s="26">
        <f t="shared" si="7"/>
        <v>5652.6954011446014</v>
      </c>
      <c r="G24" s="26">
        <f t="shared" si="8"/>
        <v>35000</v>
      </c>
      <c r="I24" s="47">
        <f t="shared" si="4"/>
        <v>-35000</v>
      </c>
    </row>
    <row r="25" spans="1:9" x14ac:dyDescent="0.2">
      <c r="A25" s="23">
        <v>11</v>
      </c>
      <c r="B25" s="51">
        <f t="shared" si="5"/>
        <v>47483</v>
      </c>
      <c r="C25" s="33">
        <v>35000</v>
      </c>
      <c r="D25" s="26">
        <f t="shared" si="6"/>
        <v>-4710.5795009538342</v>
      </c>
      <c r="E25" s="26">
        <f t="shared" si="7"/>
        <v>4710.5795009538342</v>
      </c>
      <c r="G25" s="26">
        <f t="shared" si="8"/>
        <v>35000</v>
      </c>
      <c r="I25" s="47">
        <f t="shared" si="4"/>
        <v>-35000</v>
      </c>
    </row>
    <row r="26" spans="1:9" x14ac:dyDescent="0.2">
      <c r="A26" s="23">
        <v>12</v>
      </c>
      <c r="B26" s="51">
        <f t="shared" si="5"/>
        <v>47848</v>
      </c>
      <c r="C26" s="33">
        <v>10000</v>
      </c>
      <c r="D26" s="26">
        <f t="shared" si="6"/>
        <v>-1121.566547846151</v>
      </c>
      <c r="E26" s="26">
        <f t="shared" si="7"/>
        <v>1121.566547846151</v>
      </c>
      <c r="G26" s="26">
        <f t="shared" si="8"/>
        <v>10000</v>
      </c>
      <c r="I26" s="47">
        <f t="shared" si="4"/>
        <v>-10000</v>
      </c>
    </row>
    <row r="27" spans="1:9" x14ac:dyDescent="0.2">
      <c r="E27" s="47"/>
      <c r="F27" s="47"/>
    </row>
    <row r="28" spans="1:9" x14ac:dyDescent="0.2">
      <c r="D28" s="27" t="s">
        <v>25</v>
      </c>
      <c r="E28" s="26">
        <f>SUM(D14:D26)</f>
        <v>-112403.95282222652</v>
      </c>
      <c r="F28" s="26">
        <f>SUM(E14:E26)</f>
        <v>112403.95282222652</v>
      </c>
      <c r="G28" t="s">
        <v>108</v>
      </c>
    </row>
    <row r="30" spans="1:9" x14ac:dyDescent="0.2">
      <c r="E30" s="53" t="str">
        <f>"Formula in cell "&amp;ADDRESS(ROW(E28),COLUMN(E28),4)&amp;":"</f>
        <v>Formula in cell E28:</v>
      </c>
      <c r="F30" s="53" t="str">
        <f>"Formula in cell "&amp;ADDRESS(ROW(F28),COLUMN(F28),4)&amp;":"</f>
        <v>Formula in cell F28:</v>
      </c>
    </row>
    <row r="31" spans="1:9" x14ac:dyDescent="0.2">
      <c r="E31" t="str">
        <f ca="1">IF(_xlfn.ISFORMULA(E28),_xlfn.FORMULATEXT(E28),"")</f>
        <v>=SUM(D14:D26)</v>
      </c>
      <c r="F31" t="str">
        <f ca="1">IF(_xlfn.ISFORMULA(F28),_xlfn.FORMULATEXT(F28),"")</f>
        <v>=SUM(E14:E26)</v>
      </c>
    </row>
    <row r="33" spans="5:8" x14ac:dyDescent="0.2">
      <c r="E33" t="s">
        <v>115</v>
      </c>
      <c r="F33" s="26">
        <f>NPV(D9,I15:I26)</f>
        <v>-112403.95282222652</v>
      </c>
      <c r="H33" t="str">
        <f ca="1">IF(_xlfn.ISFORMULA(F33),_xlfn.FORMULATEXT(F33),"")</f>
        <v>=NPV(D9,I15:I26)</v>
      </c>
    </row>
    <row r="34" spans="5:8" x14ac:dyDescent="0.2">
      <c r="E34" t="s">
        <v>117</v>
      </c>
    </row>
  </sheetData>
  <printOptions horizontalCentered="1" headings="1"/>
  <pageMargins left="0.4" right="0.4" top="0.4" bottom="0.6" header="0.3" footer="0.3"/>
  <pageSetup scale="55" orientation="landscape" r:id="rId1"/>
  <headerFooter>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00FF"/>
  </sheetPr>
  <dimension ref="A1:P4"/>
  <sheetViews>
    <sheetView zoomScale="130" zoomScaleNormal="130" workbookViewId="0">
      <selection activeCell="A6" sqref="A6"/>
    </sheetView>
  </sheetViews>
  <sheetFormatPr defaultRowHeight="14.25" x14ac:dyDescent="0.2"/>
  <cols>
    <col min="2" max="5" width="9.125" customWidth="1"/>
    <col min="6" max="7" width="10.625" customWidth="1"/>
    <col min="8" max="8" width="12.875" bestFit="1" customWidth="1"/>
    <col min="9" max="9" width="2.875" customWidth="1"/>
    <col min="10" max="10" width="9.125" customWidth="1"/>
    <col min="11" max="11" width="10.75" customWidth="1"/>
    <col min="12" max="13" width="10.125" customWidth="1"/>
    <col min="14" max="14" width="13.375" bestFit="1" customWidth="1"/>
    <col min="15" max="15" width="2.75" customWidth="1"/>
  </cols>
  <sheetData>
    <row r="1" spans="1:16" ht="18" x14ac:dyDescent="0.25">
      <c r="A1" s="76" t="s">
        <v>155</v>
      </c>
    </row>
    <row r="2" spans="1:16" x14ac:dyDescent="0.2">
      <c r="A2" s="34" t="s">
        <v>153</v>
      </c>
      <c r="B2" s="35"/>
      <c r="C2" s="35"/>
      <c r="D2" s="35"/>
      <c r="E2" s="35"/>
      <c r="F2" s="35"/>
      <c r="G2" s="35"/>
      <c r="H2" s="35"/>
      <c r="I2" s="35"/>
      <c r="J2" s="35"/>
      <c r="K2" s="35"/>
      <c r="L2" s="35"/>
      <c r="M2" s="35"/>
      <c r="N2" s="35"/>
      <c r="O2" s="35"/>
      <c r="P2" s="36"/>
    </row>
    <row r="3" spans="1:16" x14ac:dyDescent="0.2">
      <c r="A3" s="82" t="s">
        <v>154</v>
      </c>
      <c r="B3" s="83"/>
      <c r="C3" s="83"/>
      <c r="D3" s="83"/>
      <c r="E3" s="83"/>
      <c r="F3" s="83"/>
      <c r="G3" s="83"/>
      <c r="H3" s="83"/>
      <c r="I3" s="83"/>
      <c r="J3" s="83"/>
      <c r="K3" s="83"/>
      <c r="L3" s="83"/>
      <c r="M3" s="83"/>
      <c r="N3" s="83"/>
      <c r="O3" s="83"/>
      <c r="P3" s="84"/>
    </row>
    <row r="4" spans="1:16" x14ac:dyDescent="0.2">
      <c r="A4" s="37" t="s">
        <v>99</v>
      </c>
      <c r="B4" s="38"/>
      <c r="C4" s="38"/>
      <c r="D4" s="38"/>
      <c r="E4" s="38"/>
      <c r="F4" s="38"/>
      <c r="G4" s="38"/>
      <c r="H4" s="38"/>
      <c r="I4" s="38"/>
      <c r="J4" s="38"/>
      <c r="K4" s="38"/>
      <c r="L4" s="38"/>
      <c r="M4" s="38"/>
      <c r="N4" s="38"/>
      <c r="O4" s="38"/>
      <c r="P4" s="39"/>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sheetPr>
  <dimension ref="A1:P24"/>
  <sheetViews>
    <sheetView zoomScale="130" zoomScaleNormal="130" workbookViewId="0">
      <selection activeCell="J17" sqref="J17"/>
    </sheetView>
  </sheetViews>
  <sheetFormatPr defaultRowHeight="14.25" x14ac:dyDescent="0.2"/>
  <cols>
    <col min="2" max="5" width="9.125" customWidth="1"/>
    <col min="6" max="7" width="10.625" customWidth="1"/>
    <col min="8" max="8" width="12.875" bestFit="1" customWidth="1"/>
    <col min="9" max="9" width="2.875" customWidth="1"/>
    <col min="10" max="10" width="9.125" customWidth="1"/>
    <col min="11" max="11" width="10.75" customWidth="1"/>
    <col min="12" max="13" width="10.125" customWidth="1"/>
    <col min="14" max="14" width="13.375" bestFit="1" customWidth="1"/>
    <col min="15" max="15" width="2.75" customWidth="1"/>
  </cols>
  <sheetData>
    <row r="1" spans="1:16" ht="18" x14ac:dyDescent="0.25">
      <c r="A1" s="76" t="s">
        <v>155</v>
      </c>
    </row>
    <row r="2" spans="1:16" x14ac:dyDescent="0.2">
      <c r="A2" s="34" t="s">
        <v>153</v>
      </c>
      <c r="B2" s="35"/>
      <c r="C2" s="35"/>
      <c r="D2" s="35"/>
      <c r="E2" s="35"/>
      <c r="F2" s="35"/>
      <c r="G2" s="35"/>
      <c r="H2" s="35"/>
      <c r="I2" s="35"/>
      <c r="J2" s="35"/>
      <c r="K2" s="35"/>
      <c r="L2" s="35"/>
      <c r="M2" s="35"/>
      <c r="N2" s="35"/>
      <c r="O2" s="35"/>
      <c r="P2" s="36"/>
    </row>
    <row r="3" spans="1:16" x14ac:dyDescent="0.2">
      <c r="A3" s="82" t="s">
        <v>154</v>
      </c>
      <c r="B3" s="83"/>
      <c r="C3" s="83"/>
      <c r="D3" s="83"/>
      <c r="E3" s="83"/>
      <c r="F3" s="83"/>
      <c r="G3" s="83"/>
      <c r="H3" s="83"/>
      <c r="I3" s="83"/>
      <c r="J3" s="83"/>
      <c r="K3" s="83"/>
      <c r="L3" s="83"/>
      <c r="M3" s="83"/>
      <c r="N3" s="83"/>
      <c r="O3" s="83"/>
      <c r="P3" s="84"/>
    </row>
    <row r="4" spans="1:16" x14ac:dyDescent="0.2">
      <c r="A4" s="37" t="s">
        <v>99</v>
      </c>
      <c r="B4" s="38"/>
      <c r="C4" s="38"/>
      <c r="D4" s="38"/>
      <c r="E4" s="38"/>
      <c r="F4" s="38"/>
      <c r="G4" s="38"/>
      <c r="H4" s="38"/>
      <c r="I4" s="38"/>
      <c r="J4" s="38"/>
      <c r="K4" s="38"/>
      <c r="L4" s="38"/>
      <c r="M4" s="38"/>
      <c r="N4" s="38"/>
      <c r="O4" s="38"/>
      <c r="P4" s="39"/>
    </row>
    <row r="6" spans="1:16" x14ac:dyDescent="0.2">
      <c r="A6" t="s">
        <v>43</v>
      </c>
    </row>
    <row r="7" spans="1:16" x14ac:dyDescent="0.2">
      <c r="A7" s="66" t="s">
        <v>37</v>
      </c>
      <c r="G7" t="s">
        <v>44</v>
      </c>
      <c r="L7" t="s">
        <v>103</v>
      </c>
    </row>
    <row r="8" spans="1:16" x14ac:dyDescent="0.2">
      <c r="A8" s="66" t="s">
        <v>38</v>
      </c>
      <c r="G8" t="s">
        <v>44</v>
      </c>
    </row>
    <row r="9" spans="1:16" x14ac:dyDescent="0.2">
      <c r="L9" s="27" t="s">
        <v>77</v>
      </c>
      <c r="M9" s="27" t="s">
        <v>78</v>
      </c>
      <c r="N9" s="27" t="s">
        <v>53</v>
      </c>
    </row>
    <row r="10" spans="1:16" x14ac:dyDescent="0.2">
      <c r="A10" s="85" t="s">
        <v>45</v>
      </c>
      <c r="B10" s="86"/>
      <c r="C10" s="86"/>
      <c r="D10" s="86"/>
      <c r="E10" s="87"/>
      <c r="F10" s="27" t="s">
        <v>62</v>
      </c>
      <c r="G10" s="27" t="s">
        <v>63</v>
      </c>
      <c r="H10" s="27" t="s">
        <v>64</v>
      </c>
      <c r="L10" s="48">
        <v>0</v>
      </c>
      <c r="M10" s="23">
        <v>0</v>
      </c>
      <c r="N10" s="25">
        <f>PV($H$17,M10,,L10)</f>
        <v>0</v>
      </c>
    </row>
    <row r="11" spans="1:16" x14ac:dyDescent="0.2">
      <c r="A11" s="69" t="s">
        <v>100</v>
      </c>
      <c r="B11" s="70"/>
      <c r="C11" s="70"/>
      <c r="D11" s="70"/>
      <c r="E11" s="71"/>
      <c r="F11" s="23" t="s">
        <v>3</v>
      </c>
      <c r="G11" s="23"/>
      <c r="H11" s="72">
        <v>0.15</v>
      </c>
      <c r="L11" s="48">
        <f>$H$14</f>
        <v>10000</v>
      </c>
      <c r="M11" s="23">
        <v>1</v>
      </c>
      <c r="N11" s="25">
        <f>PV($H$17,M11,,L11)</f>
        <v>-8695.652173913044</v>
      </c>
      <c r="P11" t="str">
        <f t="shared" ref="P11" ca="1" si="0">IF(_xlfn.ISFORMULA(N11),_xlfn.FORMULATEXT(N11),"")</f>
        <v>=PV($H$17,M11,,L11)</v>
      </c>
    </row>
    <row r="12" spans="1:16" x14ac:dyDescent="0.2">
      <c r="A12" s="69" t="s">
        <v>10</v>
      </c>
      <c r="B12" s="70"/>
      <c r="C12" s="70"/>
      <c r="D12" s="70"/>
      <c r="E12" s="71"/>
      <c r="F12" s="23" t="s">
        <v>4</v>
      </c>
      <c r="G12" s="23"/>
      <c r="H12" s="23">
        <v>1</v>
      </c>
      <c r="L12" s="23">
        <f>$H$14</f>
        <v>10000</v>
      </c>
      <c r="M12" s="23">
        <v>2</v>
      </c>
      <c r="N12" s="25">
        <f>PV($H$17,M12,,L12)</f>
        <v>-7561.436672967865</v>
      </c>
    </row>
    <row r="13" spans="1:16" x14ac:dyDescent="0.2">
      <c r="A13" s="69" t="s">
        <v>1</v>
      </c>
      <c r="B13" s="70"/>
      <c r="C13" s="70"/>
      <c r="D13" s="70"/>
      <c r="E13" s="71"/>
      <c r="F13" s="23" t="s">
        <v>2</v>
      </c>
      <c r="G13" s="23"/>
      <c r="H13" s="23">
        <v>5</v>
      </c>
      <c r="L13" s="48">
        <f>$H$14</f>
        <v>10000</v>
      </c>
      <c r="M13" s="23">
        <v>3</v>
      </c>
      <c r="N13" s="25">
        <f t="shared" ref="N13:N15" si="1">PV($H$17,M13,,L13)</f>
        <v>-6575.1623243198837</v>
      </c>
    </row>
    <row r="14" spans="1:16" x14ac:dyDescent="0.2">
      <c r="A14" s="69" t="s">
        <v>104</v>
      </c>
      <c r="B14" s="70"/>
      <c r="C14" s="70"/>
      <c r="D14" s="70"/>
      <c r="E14" s="71"/>
      <c r="F14" s="23" t="s">
        <v>58</v>
      </c>
      <c r="G14" s="23" t="s">
        <v>59</v>
      </c>
      <c r="H14" s="23">
        <v>10000</v>
      </c>
      <c r="L14" s="23">
        <f>$H$14</f>
        <v>10000</v>
      </c>
      <c r="M14" s="23">
        <v>4</v>
      </c>
      <c r="N14" s="25">
        <f t="shared" si="1"/>
        <v>-5717.5324559303335</v>
      </c>
    </row>
    <row r="15" spans="1:16" x14ac:dyDescent="0.2">
      <c r="A15" s="69" t="s">
        <v>101</v>
      </c>
      <c r="B15" s="70"/>
      <c r="C15" s="70"/>
      <c r="D15" s="70"/>
      <c r="E15" s="70"/>
      <c r="F15" s="70"/>
      <c r="G15" s="71"/>
      <c r="H15" s="23" t="s">
        <v>105</v>
      </c>
      <c r="L15" s="48">
        <f>$H$14</f>
        <v>10000</v>
      </c>
      <c r="M15" s="23">
        <v>5</v>
      </c>
      <c r="N15" s="25">
        <f t="shared" si="1"/>
        <v>-4971.767352982899</v>
      </c>
    </row>
    <row r="16" spans="1:16" x14ac:dyDescent="0.2">
      <c r="A16" s="69" t="s">
        <v>55</v>
      </c>
      <c r="B16" s="70"/>
      <c r="C16" s="70"/>
      <c r="D16" s="70"/>
      <c r="E16" s="71"/>
      <c r="F16" s="23" t="s">
        <v>56</v>
      </c>
      <c r="G16" s="23" t="s">
        <v>57</v>
      </c>
      <c r="H16" s="23" t="s">
        <v>66</v>
      </c>
    </row>
    <row r="17" spans="1:16" x14ac:dyDescent="0.2">
      <c r="A17" s="69" t="s">
        <v>5</v>
      </c>
      <c r="B17" s="70"/>
      <c r="C17" s="70"/>
      <c r="D17" s="70"/>
      <c r="E17" s="71"/>
      <c r="F17" s="23" t="s">
        <v>6</v>
      </c>
      <c r="G17" s="23" t="s">
        <v>7</v>
      </c>
      <c r="H17" s="30">
        <f>H11/H12</f>
        <v>0.15</v>
      </c>
      <c r="J17" t="str">
        <f ca="1">IF(_xlfn.ISFORMULA(H17),_xlfn.FORMULATEXT(H17),"")</f>
        <v>=H11/H12</v>
      </c>
      <c r="L17" t="s">
        <v>114</v>
      </c>
      <c r="N17" s="25">
        <f>SUM(N10:N15)</f>
        <v>-33521.550980114029</v>
      </c>
    </row>
    <row r="18" spans="1:16" x14ac:dyDescent="0.2">
      <c r="A18" s="69" t="s">
        <v>65</v>
      </c>
      <c r="B18" s="70"/>
      <c r="C18" s="70"/>
      <c r="D18" s="70"/>
      <c r="E18" s="71"/>
      <c r="F18" s="23" t="s">
        <v>50</v>
      </c>
      <c r="G18" s="23" t="s">
        <v>51</v>
      </c>
      <c r="H18" s="30">
        <f>H13*H12</f>
        <v>5</v>
      </c>
      <c r="J18" t="str">
        <f t="shared" ref="J18:J19" ca="1" si="2">IF(_xlfn.ISFORMULA(H18),_xlfn.FORMULATEXT(H18),"")</f>
        <v>=H13*H12</v>
      </c>
    </row>
    <row r="19" spans="1:16" x14ac:dyDescent="0.2">
      <c r="A19" s="69" t="s">
        <v>113</v>
      </c>
      <c r="B19" s="70"/>
      <c r="C19" s="70"/>
      <c r="D19" s="70"/>
      <c r="E19" s="71"/>
      <c r="F19" s="23" t="s">
        <v>53</v>
      </c>
      <c r="G19" s="23" t="s">
        <v>54</v>
      </c>
      <c r="H19" s="25">
        <f>PV(H17,H18,H14)</f>
        <v>-33521.550980114007</v>
      </c>
      <c r="J19" t="str">
        <f t="shared" ca="1" si="2"/>
        <v>=PV(H17,H18,H14)</v>
      </c>
    </row>
    <row r="20" spans="1:16" ht="15" x14ac:dyDescent="0.25">
      <c r="A20" s="93"/>
      <c r="B20" s="94"/>
      <c r="C20" s="94"/>
      <c r="D20" s="94"/>
      <c r="E20" s="94"/>
      <c r="F20" s="94"/>
      <c r="G20" s="94"/>
      <c r="H20" s="95" t="s">
        <v>111</v>
      </c>
      <c r="J20" s="91" t="s">
        <v>106</v>
      </c>
    </row>
    <row r="21" spans="1:16" ht="15" x14ac:dyDescent="0.25">
      <c r="A21" s="93"/>
      <c r="B21" s="94"/>
      <c r="C21" s="94"/>
      <c r="D21" s="94"/>
      <c r="E21" s="94"/>
      <c r="F21" s="94"/>
      <c r="G21" s="94"/>
      <c r="H21" s="95" t="s">
        <v>112</v>
      </c>
      <c r="J21" s="92" t="s">
        <v>107</v>
      </c>
    </row>
    <row r="22" spans="1:16" x14ac:dyDescent="0.2">
      <c r="P22" t="str">
        <f t="shared" ref="P22" ca="1" si="3">IF(_xlfn.ISFORMULA(N17),_xlfn.FORMULATEXT(N17),"")</f>
        <v>=SUM(N10:N15)</v>
      </c>
    </row>
    <row r="24" spans="1:16" x14ac:dyDescent="0.2">
      <c r="F24" t="s">
        <v>116</v>
      </c>
      <c r="H24" s="30">
        <f>H14*((1-(1+H17)^-H18)/H17)</f>
        <v>33521.550980114007</v>
      </c>
      <c r="J24" t="str">
        <f ca="1">IF(_xlfn.ISFORMULA(H24),_xlfn.FORMULATEXT(H24),"")</f>
        <v>=H14*((1-(1+H17)^-H18)/H17)</v>
      </c>
    </row>
  </sheetData>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00FF"/>
  </sheetPr>
  <dimension ref="A1:F1"/>
  <sheetViews>
    <sheetView zoomScale="160" zoomScaleNormal="160" workbookViewId="0">
      <selection activeCell="A3" sqref="A3"/>
    </sheetView>
  </sheetViews>
  <sheetFormatPr defaultRowHeight="14.25" x14ac:dyDescent="0.2"/>
  <cols>
    <col min="1" max="1" width="22.875" customWidth="1"/>
    <col min="4" max="4" width="13.125" bestFit="1" customWidth="1"/>
    <col min="5" max="5" width="10.875" customWidth="1"/>
    <col min="6" max="6" width="11.75" bestFit="1" customWidth="1"/>
  </cols>
  <sheetData>
    <row r="1" spans="1:6" ht="28.5" x14ac:dyDescent="0.2">
      <c r="A1" s="103" t="s">
        <v>160</v>
      </c>
      <c r="B1" s="104"/>
      <c r="C1" s="104"/>
      <c r="D1" s="104"/>
      <c r="E1" s="104"/>
      <c r="F1" s="10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78"/>
  <sheetViews>
    <sheetView zoomScale="55" zoomScaleNormal="55" workbookViewId="0">
      <selection activeCell="AD15" sqref="AD15"/>
    </sheetView>
  </sheetViews>
  <sheetFormatPr defaultRowHeight="14.25" x14ac:dyDescent="0.2"/>
  <cols>
    <col min="1" max="1" width="7.75" customWidth="1"/>
    <col min="2" max="2" width="27.75" customWidth="1"/>
    <col min="3" max="3" width="17.25" customWidth="1"/>
    <col min="4" max="9" width="10.375" customWidth="1"/>
    <col min="10" max="10" width="12.125" customWidth="1"/>
    <col min="11" max="16" width="10.375" customWidth="1"/>
    <col min="17" max="17" width="16.125" customWidth="1"/>
    <col min="18" max="18" width="27.75" customWidth="1"/>
  </cols>
  <sheetData>
    <row r="1" spans="1:21" ht="45.75" customHeight="1" thickBot="1" x14ac:dyDescent="0.25">
      <c r="A1" s="1"/>
      <c r="B1" s="1"/>
      <c r="C1" s="1"/>
      <c r="D1" s="1"/>
      <c r="E1" s="1"/>
      <c r="F1" s="1"/>
      <c r="G1" s="1"/>
      <c r="H1" s="1"/>
      <c r="I1" s="1"/>
      <c r="J1" s="1"/>
      <c r="K1" s="1"/>
      <c r="L1" s="1"/>
      <c r="M1" s="1"/>
      <c r="N1" s="1"/>
      <c r="O1" s="1"/>
      <c r="P1" s="1"/>
      <c r="Q1" s="1"/>
      <c r="R1" s="1"/>
      <c r="S1" s="1"/>
      <c r="T1" s="1"/>
      <c r="U1" s="1"/>
    </row>
    <row r="2" spans="1:21" ht="103.5" customHeight="1" thickTop="1" x14ac:dyDescent="0.4">
      <c r="A2" s="1"/>
      <c r="B2" s="2"/>
      <c r="C2" s="3"/>
      <c r="D2" s="3"/>
      <c r="E2" s="3"/>
      <c r="F2" s="3"/>
      <c r="G2" s="3"/>
      <c r="H2" s="3"/>
      <c r="I2" s="3"/>
      <c r="J2" s="3"/>
      <c r="K2" s="3"/>
      <c r="L2" s="3"/>
      <c r="M2" s="3"/>
      <c r="N2" s="3"/>
      <c r="O2" s="3"/>
      <c r="P2" s="3"/>
      <c r="Q2" s="3"/>
      <c r="R2" s="4"/>
      <c r="S2" s="1"/>
      <c r="T2" s="1"/>
      <c r="U2" s="1"/>
    </row>
    <row r="3" spans="1:21" ht="75.75" x14ac:dyDescent="1">
      <c r="A3" s="1"/>
      <c r="B3" s="40"/>
      <c r="C3" s="135" t="s">
        <v>15</v>
      </c>
      <c r="D3" s="41"/>
      <c r="E3" s="41"/>
      <c r="F3" s="41"/>
      <c r="G3" s="41"/>
      <c r="H3" s="41"/>
      <c r="I3" s="41"/>
      <c r="J3" s="41"/>
      <c r="K3" s="41"/>
      <c r="L3" s="41"/>
      <c r="M3" s="41"/>
      <c r="N3" s="41"/>
      <c r="O3" s="41"/>
      <c r="P3" s="41"/>
      <c r="Q3" s="41"/>
      <c r="R3" s="5"/>
      <c r="S3" s="1"/>
      <c r="T3" s="1"/>
      <c r="U3" s="1"/>
    </row>
    <row r="4" spans="1:21" ht="75.75" x14ac:dyDescent="1">
      <c r="A4" s="1"/>
      <c r="B4" s="6"/>
      <c r="C4" s="129"/>
      <c r="D4" s="7"/>
      <c r="E4" s="7"/>
      <c r="F4" s="8"/>
      <c r="G4" s="8"/>
      <c r="H4" s="8"/>
      <c r="I4" s="8"/>
      <c r="J4" s="9"/>
      <c r="K4" s="8"/>
      <c r="L4" s="9"/>
      <c r="M4" s="9"/>
      <c r="N4" s="10"/>
      <c r="O4" s="8"/>
      <c r="P4" s="8"/>
      <c r="Q4" s="8"/>
      <c r="R4" s="15"/>
      <c r="S4" s="1"/>
      <c r="T4" s="1"/>
      <c r="U4" s="1"/>
    </row>
    <row r="5" spans="1:21" ht="75.75" x14ac:dyDescent="1">
      <c r="A5" s="1"/>
      <c r="B5" s="6"/>
      <c r="C5" s="130" t="s">
        <v>237</v>
      </c>
      <c r="D5" s="131"/>
      <c r="E5" s="131"/>
      <c r="F5" s="132"/>
      <c r="G5" s="132"/>
      <c r="H5" s="132"/>
      <c r="I5" s="132"/>
      <c r="J5" s="133"/>
      <c r="K5" s="132"/>
      <c r="L5" s="133"/>
      <c r="M5" s="133"/>
      <c r="N5" s="134"/>
      <c r="O5" s="132"/>
      <c r="P5" s="132"/>
      <c r="Q5" s="132"/>
      <c r="R5" s="15"/>
      <c r="S5" s="1"/>
      <c r="T5" s="1"/>
      <c r="U5" s="1"/>
    </row>
    <row r="6" spans="1:21" ht="75.75" x14ac:dyDescent="1">
      <c r="A6" s="1"/>
      <c r="B6" s="6"/>
      <c r="C6" s="129"/>
      <c r="D6" s="7"/>
      <c r="E6" s="7"/>
      <c r="F6" s="8"/>
      <c r="G6" s="8"/>
      <c r="H6" s="8"/>
      <c r="I6" s="8"/>
      <c r="J6" s="9"/>
      <c r="K6" s="8"/>
      <c r="L6" s="9"/>
      <c r="M6" s="9"/>
      <c r="N6" s="10"/>
      <c r="O6" s="8"/>
      <c r="P6" s="8"/>
      <c r="Q6" s="8"/>
      <c r="R6" s="15"/>
      <c r="S6" s="1"/>
      <c r="T6" s="1"/>
      <c r="U6" s="1"/>
    </row>
    <row r="7" spans="1:21" ht="99.75" customHeight="1" x14ac:dyDescent="1">
      <c r="A7" s="1"/>
      <c r="B7" s="6"/>
      <c r="C7" s="129" t="s">
        <v>236</v>
      </c>
      <c r="D7" s="7"/>
      <c r="E7" s="7"/>
      <c r="F7" s="8"/>
      <c r="G7" s="8"/>
      <c r="H7" s="8"/>
      <c r="I7" s="8"/>
      <c r="J7" s="9"/>
      <c r="K7" s="8"/>
      <c r="L7" s="9"/>
      <c r="M7" s="9"/>
      <c r="N7" s="10"/>
      <c r="O7" s="8"/>
      <c r="P7" s="8"/>
      <c r="Q7" s="8"/>
      <c r="R7" s="15"/>
      <c r="S7" s="1"/>
      <c r="T7" s="1"/>
      <c r="U7" s="1"/>
    </row>
    <row r="8" spans="1:21" ht="99.75" customHeight="1" x14ac:dyDescent="1">
      <c r="A8" s="1"/>
      <c r="B8" s="6"/>
      <c r="C8" s="129" t="s">
        <v>52</v>
      </c>
      <c r="D8" s="7"/>
      <c r="E8" s="7"/>
      <c r="F8" s="8"/>
      <c r="G8" s="8"/>
      <c r="H8" s="8"/>
      <c r="I8" s="8"/>
      <c r="J8" s="9"/>
      <c r="K8" s="8"/>
      <c r="L8" s="9"/>
      <c r="M8" s="9"/>
      <c r="N8" s="10"/>
      <c r="O8" s="8"/>
      <c r="P8" s="8"/>
      <c r="Q8" s="8"/>
      <c r="R8" s="15"/>
      <c r="S8" s="1"/>
      <c r="T8" s="1"/>
      <c r="U8" s="1"/>
    </row>
    <row r="9" spans="1:21" ht="99.75" customHeight="1" x14ac:dyDescent="1">
      <c r="A9" s="1"/>
      <c r="B9" s="6"/>
      <c r="C9" s="129" t="s">
        <v>235</v>
      </c>
      <c r="D9" s="7"/>
      <c r="E9" s="7"/>
      <c r="F9" s="8"/>
      <c r="G9" s="8"/>
      <c r="H9" s="8"/>
      <c r="I9" s="8"/>
      <c r="J9" s="9"/>
      <c r="K9" s="8"/>
      <c r="L9" s="9"/>
      <c r="M9" s="9"/>
      <c r="N9" s="10"/>
      <c r="O9" s="8"/>
      <c r="P9" s="8"/>
      <c r="Q9" s="8"/>
      <c r="R9" s="15"/>
      <c r="S9" s="1"/>
      <c r="T9" s="1"/>
      <c r="U9" s="1"/>
    </row>
    <row r="10" spans="1:21" ht="103.5" customHeight="1" x14ac:dyDescent="0.35">
      <c r="A10" s="1"/>
      <c r="B10" s="6"/>
      <c r="C10" s="16"/>
      <c r="D10" s="17"/>
      <c r="E10" s="7"/>
      <c r="F10" s="8"/>
      <c r="G10" s="8"/>
      <c r="H10" s="8"/>
      <c r="I10" s="8"/>
      <c r="J10" s="9"/>
      <c r="K10" s="8"/>
      <c r="L10" s="9"/>
      <c r="M10" s="9"/>
      <c r="N10" s="10"/>
      <c r="O10" s="8"/>
      <c r="P10" s="8"/>
      <c r="Q10" s="8"/>
      <c r="R10" s="15"/>
      <c r="S10" s="1"/>
      <c r="T10" s="1"/>
      <c r="U10" s="1"/>
    </row>
    <row r="11" spans="1:21" ht="25.5" x14ac:dyDescent="0.35">
      <c r="A11" s="1"/>
      <c r="B11" s="6"/>
      <c r="C11" s="16"/>
      <c r="D11" s="17"/>
      <c r="E11" s="7"/>
      <c r="F11" s="8"/>
      <c r="G11" s="8"/>
      <c r="H11" s="8"/>
      <c r="I11" s="8"/>
      <c r="J11" s="9"/>
      <c r="K11" s="8"/>
      <c r="L11" s="9"/>
      <c r="M11" s="9"/>
      <c r="N11" s="10"/>
      <c r="O11" s="8"/>
      <c r="P11" s="8"/>
      <c r="Q11" s="8"/>
      <c r="R11" s="15"/>
      <c r="S11" s="1"/>
      <c r="T11" s="1"/>
      <c r="U11" s="1"/>
    </row>
    <row r="12" spans="1:21" ht="25.5" x14ac:dyDescent="0.35">
      <c r="A12" s="1"/>
      <c r="B12" s="6"/>
      <c r="C12" s="16"/>
      <c r="D12" s="7"/>
      <c r="E12" s="7"/>
      <c r="F12" s="8"/>
      <c r="G12" s="8"/>
      <c r="H12" s="8"/>
      <c r="I12" s="8"/>
      <c r="J12" s="9"/>
      <c r="K12" s="8"/>
      <c r="L12" s="9"/>
      <c r="M12" s="9"/>
      <c r="N12" s="10"/>
      <c r="O12" s="8"/>
      <c r="P12" s="8"/>
      <c r="Q12" s="8"/>
      <c r="R12" s="15"/>
      <c r="S12" s="1"/>
      <c r="T12" s="1"/>
      <c r="U12" s="1"/>
    </row>
    <row r="13" spans="1:21" ht="25.5" x14ac:dyDescent="0.35">
      <c r="A13" s="1"/>
      <c r="B13" s="6"/>
      <c r="C13" s="16"/>
      <c r="D13" s="7"/>
      <c r="E13" s="7"/>
      <c r="F13" s="8"/>
      <c r="G13" s="8"/>
      <c r="H13" s="8"/>
      <c r="I13" s="8"/>
      <c r="J13" s="9"/>
      <c r="K13" s="8"/>
      <c r="L13" s="9"/>
      <c r="M13" s="9"/>
      <c r="N13" s="10"/>
      <c r="O13" s="8"/>
      <c r="P13" s="8"/>
      <c r="Q13" s="8"/>
      <c r="R13" s="15"/>
      <c r="S13" s="1"/>
      <c r="T13" s="1"/>
      <c r="U13" s="1"/>
    </row>
    <row r="14" spans="1:21" ht="25.5" x14ac:dyDescent="0.35">
      <c r="A14" s="1"/>
      <c r="B14" s="6"/>
      <c r="C14" s="16"/>
      <c r="D14" s="7"/>
      <c r="E14" s="7"/>
      <c r="F14" s="8"/>
      <c r="G14" s="8"/>
      <c r="H14" s="8"/>
      <c r="I14" s="8"/>
      <c r="J14" s="9"/>
      <c r="K14" s="8"/>
      <c r="L14" s="9"/>
      <c r="M14" s="9"/>
      <c r="N14" s="10"/>
      <c r="O14" s="8"/>
      <c r="P14" s="8"/>
      <c r="Q14" s="8"/>
      <c r="R14" s="15"/>
      <c r="S14" s="1"/>
      <c r="T14" s="1"/>
      <c r="U14" s="1"/>
    </row>
    <row r="15" spans="1:21" ht="25.5" x14ac:dyDescent="0.35">
      <c r="A15" s="1"/>
      <c r="B15" s="6"/>
      <c r="C15" s="16"/>
      <c r="D15" s="7"/>
      <c r="E15" s="7"/>
      <c r="F15" s="8"/>
      <c r="G15" s="8"/>
      <c r="H15" s="8"/>
      <c r="I15" s="8"/>
      <c r="J15" s="9"/>
      <c r="K15" s="8"/>
      <c r="L15" s="9"/>
      <c r="M15" s="9"/>
      <c r="N15" s="10"/>
      <c r="O15" s="8"/>
      <c r="P15" s="8"/>
      <c r="Q15" s="8"/>
      <c r="R15" s="15"/>
      <c r="S15" s="1"/>
      <c r="T15" s="1"/>
      <c r="U15" s="1"/>
    </row>
    <row r="16" spans="1:21" ht="26.25" x14ac:dyDescent="0.4">
      <c r="A16" s="1"/>
      <c r="B16" s="18"/>
      <c r="C16" s="19"/>
      <c r="D16" s="7"/>
      <c r="E16" s="46"/>
      <c r="F16" s="8"/>
      <c r="G16" s="8"/>
      <c r="H16" s="8"/>
      <c r="I16" s="8"/>
      <c r="J16" s="9"/>
      <c r="K16" s="8"/>
      <c r="L16" s="9"/>
      <c r="M16" s="9"/>
      <c r="N16" s="10"/>
      <c r="O16" s="8"/>
      <c r="P16" s="8"/>
      <c r="Q16" s="8"/>
      <c r="R16" s="15"/>
      <c r="S16" s="1"/>
      <c r="T16" s="1"/>
      <c r="U16" s="1"/>
    </row>
    <row r="17" spans="1:21" ht="26.25" x14ac:dyDescent="0.4">
      <c r="A17" s="1"/>
      <c r="B17" s="18"/>
      <c r="C17" s="19"/>
      <c r="D17" s="7"/>
      <c r="E17" s="46"/>
      <c r="F17" s="8"/>
      <c r="G17" s="8"/>
      <c r="H17" s="8"/>
      <c r="I17" s="8"/>
      <c r="J17" s="9"/>
      <c r="K17" s="8"/>
      <c r="L17" s="9"/>
      <c r="M17" s="9"/>
      <c r="N17" s="10"/>
      <c r="O17" s="8"/>
      <c r="P17" s="8"/>
      <c r="Q17" s="8"/>
      <c r="R17" s="15"/>
      <c r="S17" s="1"/>
      <c r="T17" s="1"/>
      <c r="U17" s="1"/>
    </row>
    <row r="18" spans="1:21" ht="23.25" x14ac:dyDescent="0.3">
      <c r="A18" s="1"/>
      <c r="B18" s="18"/>
      <c r="C18" s="19"/>
      <c r="D18" s="8"/>
      <c r="E18" s="8"/>
      <c r="F18" s="8"/>
      <c r="G18" s="8"/>
      <c r="H18" s="8"/>
      <c r="I18" s="8"/>
      <c r="J18" s="8"/>
      <c r="K18" s="8"/>
      <c r="L18" s="8"/>
      <c r="M18" s="11"/>
      <c r="N18" s="8"/>
      <c r="O18" s="8"/>
      <c r="P18" s="8"/>
      <c r="Q18" s="8"/>
      <c r="R18" s="15"/>
      <c r="S18" s="1"/>
      <c r="T18" s="1"/>
      <c r="U18" s="1"/>
    </row>
    <row r="19" spans="1:21" ht="15" thickBot="1" x14ac:dyDescent="0.25">
      <c r="A19" s="1"/>
      <c r="B19" s="20"/>
      <c r="C19" s="21"/>
      <c r="D19" s="21"/>
      <c r="E19" s="21"/>
      <c r="F19" s="21"/>
      <c r="G19" s="21"/>
      <c r="H19" s="21"/>
      <c r="I19" s="21"/>
      <c r="J19" s="21"/>
      <c r="K19" s="21"/>
      <c r="L19" s="21"/>
      <c r="M19" s="21"/>
      <c r="N19" s="21"/>
      <c r="O19" s="21"/>
      <c r="P19" s="21"/>
      <c r="Q19" s="21"/>
      <c r="R19" s="22"/>
      <c r="S19" s="1"/>
      <c r="T19" s="1"/>
      <c r="U19" s="1"/>
    </row>
    <row r="20" spans="1:21" ht="15" thickTop="1" x14ac:dyDescent="0.2">
      <c r="A20" s="1"/>
      <c r="B20" s="1"/>
      <c r="C20" s="1"/>
      <c r="D20" s="1"/>
      <c r="E20" s="1"/>
      <c r="F20" s="1"/>
      <c r="G20" s="1"/>
      <c r="H20" s="1"/>
      <c r="I20" s="1"/>
      <c r="J20" s="1"/>
      <c r="K20" s="1"/>
      <c r="L20" s="1"/>
      <c r="M20" s="1"/>
      <c r="N20" s="1"/>
      <c r="O20" s="1"/>
      <c r="P20" s="1"/>
      <c r="Q20" s="1"/>
      <c r="R20" s="1"/>
      <c r="S20" s="1"/>
      <c r="T20" s="1"/>
      <c r="U20" s="1"/>
    </row>
    <row r="21" spans="1:21" x14ac:dyDescent="0.2">
      <c r="A21" s="1"/>
      <c r="B21" s="1"/>
      <c r="C21" s="1"/>
      <c r="D21" s="1"/>
      <c r="E21" s="1"/>
      <c r="F21" s="1"/>
      <c r="G21" s="1"/>
      <c r="H21" s="1"/>
      <c r="I21" s="1"/>
      <c r="J21" s="1"/>
      <c r="K21" s="1"/>
      <c r="L21" s="1"/>
      <c r="M21" s="1"/>
      <c r="N21" s="1"/>
      <c r="O21" s="1"/>
      <c r="P21" s="1"/>
      <c r="Q21" s="1"/>
      <c r="R21" s="1"/>
      <c r="S21" s="1"/>
      <c r="T21" s="1"/>
      <c r="U21" s="1"/>
    </row>
    <row r="22" spans="1:21" x14ac:dyDescent="0.2">
      <c r="A22" s="1"/>
      <c r="B22" s="1"/>
      <c r="C22" s="1"/>
      <c r="D22" s="1"/>
      <c r="E22" s="1"/>
      <c r="F22" s="1"/>
      <c r="G22" s="1"/>
      <c r="H22" s="1"/>
      <c r="I22" s="1"/>
      <c r="J22" s="1"/>
      <c r="K22" s="1"/>
      <c r="L22" s="1"/>
      <c r="M22" s="1"/>
      <c r="N22" s="1"/>
      <c r="O22" s="1"/>
      <c r="P22" s="1"/>
      <c r="Q22" s="1"/>
      <c r="R22" s="1"/>
      <c r="S22" s="1"/>
      <c r="T22" s="1"/>
      <c r="U22" s="1"/>
    </row>
    <row r="23" spans="1:21" x14ac:dyDescent="0.2">
      <c r="A23" s="1"/>
      <c r="B23" s="1"/>
      <c r="C23" s="1"/>
      <c r="D23" s="1"/>
      <c r="E23" s="1"/>
      <c r="F23" s="1"/>
      <c r="G23" s="1"/>
      <c r="H23" s="1"/>
      <c r="I23" s="1"/>
      <c r="J23" s="1"/>
      <c r="K23" s="1"/>
      <c r="L23" s="1"/>
      <c r="M23" s="1"/>
      <c r="N23" s="1"/>
      <c r="O23" s="1"/>
      <c r="P23" s="1"/>
      <c r="Q23" s="1"/>
      <c r="R23" s="1"/>
      <c r="S23" s="1"/>
      <c r="T23" s="1"/>
      <c r="U23" s="1"/>
    </row>
    <row r="24" spans="1:21" x14ac:dyDescent="0.2">
      <c r="A24" s="1"/>
      <c r="B24" s="1"/>
      <c r="C24" s="1"/>
      <c r="D24" s="1"/>
      <c r="E24" s="1"/>
      <c r="F24" s="1"/>
      <c r="G24" s="1"/>
      <c r="H24" s="1"/>
      <c r="I24" s="1"/>
      <c r="J24" s="1"/>
      <c r="K24" s="1"/>
      <c r="L24" s="1"/>
      <c r="M24" s="1"/>
      <c r="N24" s="1"/>
      <c r="O24" s="1"/>
      <c r="P24" s="1"/>
      <c r="Q24" s="1"/>
      <c r="R24" s="1"/>
      <c r="S24" s="1"/>
      <c r="T24" s="1"/>
      <c r="U24" s="1"/>
    </row>
    <row r="25" spans="1:21" x14ac:dyDescent="0.2">
      <c r="A25" s="1"/>
      <c r="B25" s="1"/>
      <c r="C25" s="1"/>
      <c r="D25" s="1"/>
      <c r="E25" s="1"/>
      <c r="F25" s="1"/>
      <c r="G25" s="1"/>
      <c r="H25" s="1"/>
      <c r="I25" s="1"/>
      <c r="J25" s="1"/>
      <c r="K25" s="1"/>
      <c r="L25" s="1"/>
      <c r="M25" s="1"/>
      <c r="N25" s="1"/>
      <c r="O25" s="1"/>
      <c r="P25" s="1"/>
      <c r="Q25" s="1"/>
      <c r="R25" s="1"/>
      <c r="S25" s="1"/>
      <c r="T25" s="1"/>
      <c r="U25" s="1"/>
    </row>
    <row r="26" spans="1:21" x14ac:dyDescent="0.2">
      <c r="A26" s="1"/>
      <c r="B26" s="1"/>
      <c r="C26" s="1"/>
      <c r="D26" s="1"/>
      <c r="E26" s="1"/>
      <c r="F26" s="1"/>
      <c r="G26" s="1"/>
      <c r="H26" s="1"/>
      <c r="I26" s="1"/>
      <c r="J26" s="1"/>
      <c r="K26" s="1"/>
      <c r="L26" s="1"/>
      <c r="M26" s="1"/>
      <c r="N26" s="1"/>
      <c r="O26" s="1"/>
      <c r="P26" s="1"/>
      <c r="Q26" s="1"/>
      <c r="R26" s="1"/>
      <c r="S26" s="1"/>
      <c r="T26" s="1"/>
      <c r="U26" s="1"/>
    </row>
    <row r="27" spans="1:21" x14ac:dyDescent="0.2">
      <c r="A27" s="1"/>
      <c r="B27" s="1"/>
      <c r="C27" s="1"/>
      <c r="D27" s="1"/>
      <c r="E27" s="1"/>
      <c r="F27" s="1"/>
      <c r="G27" s="1"/>
      <c r="H27" s="1"/>
      <c r="I27" s="1"/>
      <c r="J27" s="1"/>
      <c r="K27" s="1"/>
      <c r="L27" s="1"/>
      <c r="M27" s="1"/>
      <c r="N27" s="1"/>
      <c r="O27" s="1"/>
      <c r="P27" s="1"/>
      <c r="Q27" s="1"/>
      <c r="R27" s="1"/>
      <c r="S27" s="1"/>
      <c r="T27" s="1"/>
      <c r="U27" s="1"/>
    </row>
    <row r="28" spans="1:21" x14ac:dyDescent="0.2">
      <c r="A28" s="1"/>
      <c r="B28" s="1"/>
      <c r="C28" s="1"/>
      <c r="D28" s="1"/>
      <c r="E28" s="1"/>
      <c r="F28" s="1"/>
      <c r="G28" s="1"/>
      <c r="H28" s="1"/>
      <c r="I28" s="1"/>
      <c r="J28" s="1"/>
      <c r="K28" s="1"/>
      <c r="L28" s="1"/>
      <c r="M28" s="1"/>
      <c r="N28" s="1"/>
      <c r="O28" s="1"/>
      <c r="P28" s="1"/>
      <c r="Q28" s="1"/>
      <c r="R28" s="1"/>
      <c r="S28" s="1"/>
      <c r="T28" s="1"/>
      <c r="U28" s="1"/>
    </row>
    <row r="29" spans="1:21" x14ac:dyDescent="0.2">
      <c r="A29" s="1"/>
      <c r="B29" s="1"/>
      <c r="C29" s="1"/>
      <c r="D29" s="1"/>
      <c r="E29" s="1"/>
      <c r="F29" s="1"/>
      <c r="G29" s="1"/>
      <c r="H29" s="1"/>
      <c r="I29" s="1"/>
      <c r="J29" s="1"/>
      <c r="K29" s="1"/>
      <c r="L29" s="1"/>
      <c r="M29" s="1"/>
      <c r="N29" s="1"/>
      <c r="O29" s="1"/>
      <c r="P29" s="1"/>
      <c r="Q29" s="1"/>
      <c r="R29" s="1"/>
      <c r="S29" s="1"/>
      <c r="T29" s="1"/>
      <c r="U29" s="1"/>
    </row>
    <row r="30" spans="1:21" x14ac:dyDescent="0.2">
      <c r="A30" s="1"/>
      <c r="B30" s="1"/>
      <c r="C30" s="1"/>
      <c r="D30" s="1"/>
      <c r="E30" s="1"/>
      <c r="F30" s="1"/>
      <c r="G30" s="1"/>
      <c r="H30" s="1"/>
      <c r="I30" s="1"/>
      <c r="J30" s="1"/>
      <c r="K30" s="1"/>
      <c r="L30" s="1"/>
      <c r="M30" s="1"/>
      <c r="N30" s="1"/>
      <c r="O30" s="1"/>
      <c r="P30" s="1"/>
      <c r="Q30" s="1"/>
      <c r="R30" s="1"/>
      <c r="S30" s="1"/>
      <c r="T30" s="1"/>
      <c r="U30" s="1"/>
    </row>
    <row r="31" spans="1:21" x14ac:dyDescent="0.2">
      <c r="A31" s="1"/>
      <c r="B31" s="1"/>
      <c r="C31" s="1"/>
      <c r="D31" s="1"/>
      <c r="E31" s="1"/>
      <c r="F31" s="1"/>
      <c r="G31" s="1"/>
      <c r="H31" s="1"/>
      <c r="I31" s="1"/>
      <c r="J31" s="1"/>
      <c r="K31" s="1"/>
      <c r="L31" s="1"/>
      <c r="M31" s="1"/>
      <c r="N31" s="1"/>
      <c r="O31" s="1"/>
      <c r="P31" s="1"/>
      <c r="Q31" s="1"/>
      <c r="R31" s="1"/>
      <c r="S31" s="1"/>
      <c r="T31" s="1"/>
      <c r="U31" s="1"/>
    </row>
    <row r="32" spans="1:21" x14ac:dyDescent="0.2">
      <c r="A32" s="1"/>
      <c r="B32" s="1"/>
      <c r="C32" s="1"/>
      <c r="D32" s="1"/>
      <c r="E32" s="1"/>
      <c r="F32" s="1"/>
      <c r="G32" s="1"/>
      <c r="H32" s="1"/>
      <c r="I32" s="1"/>
      <c r="J32" s="1"/>
      <c r="K32" s="1"/>
      <c r="L32" s="1"/>
      <c r="M32" s="1"/>
      <c r="N32" s="1"/>
      <c r="O32" s="1"/>
      <c r="P32" s="1"/>
      <c r="Q32" s="1"/>
      <c r="R32" s="1"/>
      <c r="S32" s="1"/>
      <c r="T32" s="1"/>
      <c r="U32" s="1"/>
    </row>
    <row r="33" spans="1:21" x14ac:dyDescent="0.2">
      <c r="A33" s="1"/>
      <c r="B33" s="1"/>
      <c r="C33" s="1"/>
      <c r="D33" s="1"/>
      <c r="E33" s="1"/>
      <c r="F33" s="1"/>
      <c r="G33" s="1"/>
      <c r="H33" s="1"/>
      <c r="I33" s="1"/>
      <c r="J33" s="1"/>
      <c r="K33" s="1"/>
      <c r="L33" s="1"/>
      <c r="M33" s="1"/>
      <c r="N33" s="1"/>
      <c r="O33" s="1"/>
      <c r="P33" s="1"/>
      <c r="Q33" s="1"/>
      <c r="R33" s="1"/>
      <c r="S33" s="1"/>
      <c r="T33" s="1"/>
      <c r="U33" s="1"/>
    </row>
    <row r="34" spans="1:21" x14ac:dyDescent="0.2">
      <c r="A34" s="1"/>
      <c r="B34" s="1"/>
      <c r="C34" s="1"/>
      <c r="D34" s="1"/>
      <c r="E34" s="1"/>
      <c r="F34" s="1"/>
      <c r="G34" s="1"/>
      <c r="H34" s="1"/>
      <c r="I34" s="1"/>
      <c r="J34" s="1"/>
      <c r="K34" s="1"/>
      <c r="L34" s="1"/>
      <c r="M34" s="1"/>
      <c r="N34" s="1"/>
      <c r="O34" s="1"/>
      <c r="P34" s="1"/>
      <c r="Q34" s="1"/>
      <c r="R34" s="1"/>
      <c r="S34" s="1"/>
      <c r="T34" s="1"/>
      <c r="U34" s="1"/>
    </row>
    <row r="35" spans="1:21" x14ac:dyDescent="0.2">
      <c r="A35" s="1"/>
      <c r="B35" s="1"/>
      <c r="C35" s="1"/>
      <c r="D35" s="1"/>
      <c r="E35" s="1"/>
      <c r="F35" s="1"/>
      <c r="G35" s="1"/>
      <c r="H35" s="1"/>
      <c r="I35" s="1"/>
      <c r="J35" s="1"/>
      <c r="K35" s="1"/>
      <c r="L35" s="1"/>
      <c r="M35" s="1"/>
      <c r="N35" s="1"/>
      <c r="O35" s="1"/>
      <c r="P35" s="1"/>
      <c r="Q35" s="1"/>
      <c r="R35" s="1"/>
      <c r="S35" s="1"/>
      <c r="T35" s="1"/>
      <c r="U35" s="1"/>
    </row>
    <row r="36" spans="1:21" x14ac:dyDescent="0.2">
      <c r="A36" s="1"/>
      <c r="B36" s="1"/>
      <c r="C36" s="1"/>
      <c r="D36" s="1"/>
      <c r="E36" s="1"/>
      <c r="F36" s="1"/>
      <c r="G36" s="1"/>
      <c r="H36" s="1"/>
      <c r="I36" s="1"/>
      <c r="J36" s="1"/>
      <c r="K36" s="1"/>
      <c r="L36" s="1"/>
      <c r="M36" s="1"/>
      <c r="N36" s="1"/>
      <c r="O36" s="1"/>
      <c r="P36" s="1"/>
      <c r="Q36" s="1"/>
      <c r="R36" s="1"/>
      <c r="S36" s="1"/>
      <c r="T36" s="1"/>
      <c r="U36" s="1"/>
    </row>
    <row r="37" spans="1:21" x14ac:dyDescent="0.2">
      <c r="A37" s="1"/>
      <c r="B37" s="1"/>
      <c r="C37" s="1"/>
      <c r="D37" s="1"/>
      <c r="E37" s="1"/>
      <c r="F37" s="1"/>
      <c r="G37" s="1"/>
      <c r="H37" s="1"/>
      <c r="I37" s="1"/>
      <c r="J37" s="1"/>
      <c r="K37" s="1"/>
      <c r="L37" s="1"/>
      <c r="M37" s="1"/>
      <c r="N37" s="1"/>
      <c r="O37" s="1"/>
      <c r="P37" s="1"/>
      <c r="Q37" s="1"/>
      <c r="R37" s="1"/>
      <c r="S37" s="1"/>
      <c r="T37" s="1"/>
      <c r="U37" s="1"/>
    </row>
    <row r="59" spans="5:6" x14ac:dyDescent="0.2">
      <c r="E59" t="s">
        <v>171</v>
      </c>
      <c r="F59" t="s">
        <v>172</v>
      </c>
    </row>
    <row r="60" spans="5:6" x14ac:dyDescent="0.2">
      <c r="E60" t="s">
        <v>173</v>
      </c>
      <c r="F60" t="s">
        <v>174</v>
      </c>
    </row>
    <row r="61" spans="5:6" x14ac:dyDescent="0.2">
      <c r="E61" t="s">
        <v>175</v>
      </c>
      <c r="F61" t="s">
        <v>176</v>
      </c>
    </row>
    <row r="62" spans="5:6" x14ac:dyDescent="0.2">
      <c r="E62" t="s">
        <v>177</v>
      </c>
      <c r="F62" t="s">
        <v>178</v>
      </c>
    </row>
    <row r="63" spans="5:6" x14ac:dyDescent="0.2">
      <c r="E63" t="s">
        <v>179</v>
      </c>
      <c r="F63" t="s">
        <v>180</v>
      </c>
    </row>
    <row r="64" spans="5:6" x14ac:dyDescent="0.2">
      <c r="E64" t="s">
        <v>181</v>
      </c>
      <c r="F64" t="s">
        <v>182</v>
      </c>
    </row>
    <row r="65" spans="5:6" x14ac:dyDescent="0.2">
      <c r="E65" t="s">
        <v>183</v>
      </c>
      <c r="F65" t="s">
        <v>184</v>
      </c>
    </row>
    <row r="66" spans="5:6" x14ac:dyDescent="0.2">
      <c r="E66" t="s">
        <v>185</v>
      </c>
      <c r="F66" t="s">
        <v>186</v>
      </c>
    </row>
    <row r="67" spans="5:6" x14ac:dyDescent="0.2">
      <c r="E67" t="s">
        <v>187</v>
      </c>
      <c r="F67" t="s">
        <v>188</v>
      </c>
    </row>
    <row r="68" spans="5:6" x14ac:dyDescent="0.2">
      <c r="E68" t="s">
        <v>189</v>
      </c>
      <c r="F68" t="s">
        <v>190</v>
      </c>
    </row>
    <row r="69" spans="5:6" x14ac:dyDescent="0.2">
      <c r="E69" t="s">
        <v>191</v>
      </c>
      <c r="F69" t="s">
        <v>192</v>
      </c>
    </row>
    <row r="70" spans="5:6" x14ac:dyDescent="0.2">
      <c r="E70" t="s">
        <v>193</v>
      </c>
      <c r="F70" t="s">
        <v>194</v>
      </c>
    </row>
    <row r="71" spans="5:6" x14ac:dyDescent="0.2">
      <c r="E71" t="s">
        <v>195</v>
      </c>
      <c r="F71" t="s">
        <v>196</v>
      </c>
    </row>
    <row r="72" spans="5:6" x14ac:dyDescent="0.2">
      <c r="E72" t="s">
        <v>197</v>
      </c>
      <c r="F72" t="s">
        <v>198</v>
      </c>
    </row>
    <row r="73" spans="5:6" x14ac:dyDescent="0.2">
      <c r="E73" t="s">
        <v>199</v>
      </c>
      <c r="F73" t="s">
        <v>200</v>
      </c>
    </row>
    <row r="74" spans="5:6" x14ac:dyDescent="0.2">
      <c r="E74" t="s">
        <v>201</v>
      </c>
      <c r="F74" t="s">
        <v>202</v>
      </c>
    </row>
    <row r="75" spans="5:6" x14ac:dyDescent="0.2">
      <c r="E75" t="s">
        <v>203</v>
      </c>
      <c r="F75" t="s">
        <v>204</v>
      </c>
    </row>
    <row r="76" spans="5:6" x14ac:dyDescent="0.2">
      <c r="E76" t="s">
        <v>205</v>
      </c>
      <c r="F76" t="s">
        <v>206</v>
      </c>
    </row>
    <row r="77" spans="5:6" x14ac:dyDescent="0.2">
      <c r="E77" t="s">
        <v>207</v>
      </c>
      <c r="F77" t="s">
        <v>208</v>
      </c>
    </row>
    <row r="78" spans="5:6" x14ac:dyDescent="0.2">
      <c r="E78" t="s">
        <v>209</v>
      </c>
      <c r="F78" t="s">
        <v>210</v>
      </c>
    </row>
  </sheetData>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sheetPr>
  <dimension ref="A1:F17"/>
  <sheetViews>
    <sheetView zoomScale="160" zoomScaleNormal="160" workbookViewId="0">
      <selection activeCell="F8" sqref="F8"/>
    </sheetView>
  </sheetViews>
  <sheetFormatPr defaultRowHeight="14.25" x14ac:dyDescent="0.2"/>
  <cols>
    <col min="1" max="1" width="22.875" customWidth="1"/>
    <col min="4" max="4" width="13.125" bestFit="1" customWidth="1"/>
    <col min="5" max="5" width="10.875" customWidth="1"/>
    <col min="6" max="6" width="11.75" bestFit="1" customWidth="1"/>
  </cols>
  <sheetData>
    <row r="1" spans="1:6" ht="28.5" x14ac:dyDescent="0.2">
      <c r="A1" s="103" t="str">
        <f>"If you wanted to have "&amp;DOLLAR(D4)&amp;" when you retire in "&amp;D5&amp;" years, how much would you have to invest today if you could earn an annual rate of "&amp;TEXT(D6,"0.00%")&amp;" compounded monthly?"</f>
        <v>If you wanted to have $500,000.00 when you retire in 25 years, how much would you have to invest today if you could earn an annual rate of 9.00% compounded monthly?</v>
      </c>
      <c r="B1" s="104"/>
      <c r="C1" s="104"/>
      <c r="D1" s="104"/>
      <c r="E1" s="104"/>
      <c r="F1" s="105"/>
    </row>
    <row r="3" spans="1:6" x14ac:dyDescent="0.2">
      <c r="B3" t="s">
        <v>62</v>
      </c>
      <c r="C3" t="s">
        <v>63</v>
      </c>
    </row>
    <row r="4" spans="1:6" x14ac:dyDescent="0.2">
      <c r="A4" s="23" t="s">
        <v>55</v>
      </c>
      <c r="B4" s="23" t="s">
        <v>56</v>
      </c>
      <c r="C4" s="23" t="s">
        <v>56</v>
      </c>
      <c r="D4" s="106">
        <v>500000</v>
      </c>
    </row>
    <row r="5" spans="1:6" x14ac:dyDescent="0.2">
      <c r="A5" s="23" t="s">
        <v>1</v>
      </c>
      <c r="B5" s="23" t="s">
        <v>2</v>
      </c>
      <c r="C5" s="23"/>
      <c r="D5" s="23">
        <v>25</v>
      </c>
    </row>
    <row r="6" spans="1:6" x14ac:dyDescent="0.2">
      <c r="A6" s="23" t="s">
        <v>61</v>
      </c>
      <c r="B6" s="23" t="s">
        <v>3</v>
      </c>
      <c r="C6" s="23"/>
      <c r="D6" s="99">
        <v>0.09</v>
      </c>
    </row>
    <row r="7" spans="1:6" ht="28.5" x14ac:dyDescent="0.2">
      <c r="A7" s="67" t="s">
        <v>156</v>
      </c>
      <c r="B7" s="23" t="s">
        <v>4</v>
      </c>
      <c r="C7" s="23"/>
      <c r="D7" s="23">
        <v>12</v>
      </c>
    </row>
    <row r="8" spans="1:6" x14ac:dyDescent="0.2">
      <c r="A8" s="23" t="s">
        <v>5</v>
      </c>
      <c r="B8" s="23" t="s">
        <v>6</v>
      </c>
      <c r="C8" s="23" t="s">
        <v>7</v>
      </c>
      <c r="D8" s="24">
        <f>D6/D7</f>
        <v>7.4999999999999997E-3</v>
      </c>
      <c r="F8" t="str">
        <f ca="1">IF(_xlfn.ISFORMULA(D8),_xlfn.FORMULATEXT(D8),"")</f>
        <v>=D6/D7</v>
      </c>
    </row>
    <row r="9" spans="1:6" x14ac:dyDescent="0.2">
      <c r="A9" s="23" t="s">
        <v>157</v>
      </c>
      <c r="B9" s="23" t="s">
        <v>50</v>
      </c>
      <c r="C9" s="23" t="s">
        <v>51</v>
      </c>
      <c r="D9" s="24">
        <f>D5*D7</f>
        <v>300</v>
      </c>
      <c r="F9" t="str">
        <f t="shared" ref="F9:F13" ca="1" si="0">IF(_xlfn.ISFORMULA(D9),_xlfn.FORMULATEXT(D9),"")</f>
        <v>=D5*D7</v>
      </c>
    </row>
    <row r="10" spans="1:6" ht="28.5" x14ac:dyDescent="0.2">
      <c r="A10" s="67" t="s">
        <v>158</v>
      </c>
      <c r="B10" s="23" t="s">
        <v>53</v>
      </c>
      <c r="C10" s="23" t="s">
        <v>53</v>
      </c>
      <c r="D10" s="26">
        <f>PV(D8,D9,,D4)</f>
        <v>-53143.916906706785</v>
      </c>
      <c r="F10" t="str">
        <f t="shared" ca="1" si="0"/>
        <v>=PV(D8,D9,,D4)</v>
      </c>
    </row>
    <row r="11" spans="1:6" x14ac:dyDescent="0.2">
      <c r="F11" t="str">
        <f t="shared" ca="1" si="0"/>
        <v/>
      </c>
    </row>
    <row r="12" spans="1:6" x14ac:dyDescent="0.2">
      <c r="C12" t="s">
        <v>8</v>
      </c>
      <c r="D12" s="26">
        <f>D4/(1+D8)^D9</f>
        <v>53143.916906706785</v>
      </c>
      <c r="F12" t="str">
        <f t="shared" ca="1" si="0"/>
        <v>=D4/(1+D8)^D9</v>
      </c>
    </row>
    <row r="13" spans="1:6" x14ac:dyDescent="0.2">
      <c r="C13" t="s">
        <v>159</v>
      </c>
      <c r="D13" s="26">
        <f>D12*(1+D8)^D9</f>
        <v>500000</v>
      </c>
      <c r="F13" t="str">
        <f t="shared" ca="1" si="0"/>
        <v>=D12*(1+D8)^D9</v>
      </c>
    </row>
    <row r="15" spans="1:6" x14ac:dyDescent="0.2">
      <c r="A15" t="s">
        <v>43</v>
      </c>
    </row>
    <row r="16" spans="1:6" x14ac:dyDescent="0.2">
      <c r="A16" s="66" t="s">
        <v>37</v>
      </c>
      <c r="D16" t="s">
        <v>44</v>
      </c>
    </row>
    <row r="17" spans="1:4" x14ac:dyDescent="0.2">
      <c r="A17" s="66" t="s">
        <v>38</v>
      </c>
      <c r="D17" t="s">
        <v>44</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00FF"/>
  </sheetPr>
  <dimension ref="A1:K2"/>
  <sheetViews>
    <sheetView zoomScale="160" zoomScaleNormal="160" workbookViewId="0">
      <selection activeCell="A4" sqref="A4"/>
    </sheetView>
  </sheetViews>
  <sheetFormatPr defaultRowHeight="14.25" x14ac:dyDescent="0.2"/>
  <cols>
    <col min="8" max="8" width="13.875" bestFit="1" customWidth="1"/>
  </cols>
  <sheetData>
    <row r="1" spans="1:11" x14ac:dyDescent="0.2">
      <c r="A1" s="34" t="s">
        <v>161</v>
      </c>
      <c r="B1" s="35"/>
      <c r="C1" s="35"/>
      <c r="D1" s="35"/>
      <c r="E1" s="35"/>
      <c r="F1" s="35"/>
      <c r="G1" s="35"/>
      <c r="H1" s="35"/>
      <c r="I1" s="35"/>
      <c r="J1" s="35"/>
      <c r="K1" s="36"/>
    </row>
    <row r="2" spans="1:11" x14ac:dyDescent="0.2">
      <c r="A2" s="37" t="s">
        <v>168</v>
      </c>
      <c r="B2" s="38"/>
      <c r="C2" s="38"/>
      <c r="D2" s="38"/>
      <c r="E2" s="38"/>
      <c r="F2" s="38"/>
      <c r="G2" s="38"/>
      <c r="H2" s="38"/>
      <c r="I2" s="38"/>
      <c r="J2" s="38"/>
      <c r="K2" s="39"/>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0000"/>
  </sheetPr>
  <dimension ref="A1:K20"/>
  <sheetViews>
    <sheetView zoomScale="160" zoomScaleNormal="160" workbookViewId="0">
      <selection activeCell="F9" sqref="F9:G16"/>
    </sheetView>
  </sheetViews>
  <sheetFormatPr defaultRowHeight="14.25" x14ac:dyDescent="0.2"/>
  <cols>
    <col min="8" max="8" width="13.875" bestFit="1" customWidth="1"/>
  </cols>
  <sheetData>
    <row r="1" spans="1:11" x14ac:dyDescent="0.2">
      <c r="A1" s="34" t="s">
        <v>161</v>
      </c>
      <c r="B1" s="35"/>
      <c r="C1" s="35"/>
      <c r="D1" s="35"/>
      <c r="E1" s="35"/>
      <c r="F1" s="35"/>
      <c r="G1" s="35"/>
      <c r="H1" s="35"/>
      <c r="I1" s="35"/>
      <c r="J1" s="35"/>
      <c r="K1" s="36"/>
    </row>
    <row r="2" spans="1:11" x14ac:dyDescent="0.2">
      <c r="A2" s="37" t="s">
        <v>168</v>
      </c>
      <c r="B2" s="38"/>
      <c r="C2" s="38"/>
      <c r="D2" s="38"/>
      <c r="E2" s="38"/>
      <c r="F2" s="38"/>
      <c r="G2" s="38"/>
      <c r="H2" s="38"/>
      <c r="I2" s="38"/>
      <c r="J2" s="38"/>
      <c r="K2" s="39"/>
    </row>
    <row r="4" spans="1:11" x14ac:dyDescent="0.2">
      <c r="A4" t="s">
        <v>43</v>
      </c>
    </row>
    <row r="5" spans="1:11" x14ac:dyDescent="0.2">
      <c r="A5" s="66" t="s">
        <v>37</v>
      </c>
      <c r="G5" t="s">
        <v>44</v>
      </c>
    </row>
    <row r="6" spans="1:11" x14ac:dyDescent="0.2">
      <c r="A6" s="66" t="s">
        <v>38</v>
      </c>
      <c r="G6" t="s">
        <v>44</v>
      </c>
    </row>
    <row r="8" spans="1:11" x14ac:dyDescent="0.2">
      <c r="A8" s="85" t="s">
        <v>45</v>
      </c>
      <c r="B8" s="86"/>
      <c r="C8" s="86"/>
      <c r="D8" s="86"/>
      <c r="E8" s="87"/>
      <c r="F8" s="27" t="s">
        <v>62</v>
      </c>
      <c r="G8" s="27" t="s">
        <v>63</v>
      </c>
      <c r="H8" s="27" t="s">
        <v>64</v>
      </c>
    </row>
    <row r="9" spans="1:11" x14ac:dyDescent="0.2">
      <c r="A9" s="69" t="s">
        <v>100</v>
      </c>
      <c r="B9" s="70"/>
      <c r="C9" s="70"/>
      <c r="D9" s="70"/>
      <c r="E9" s="71"/>
      <c r="F9" s="23" t="s">
        <v>3</v>
      </c>
      <c r="G9" s="23"/>
      <c r="H9" s="99">
        <v>0.11</v>
      </c>
    </row>
    <row r="10" spans="1:11" x14ac:dyDescent="0.2">
      <c r="A10" s="69" t="s">
        <v>10</v>
      </c>
      <c r="B10" s="70"/>
      <c r="C10" s="70"/>
      <c r="D10" s="70"/>
      <c r="E10" s="71"/>
      <c r="F10" s="23" t="s">
        <v>4</v>
      </c>
      <c r="G10" s="23"/>
      <c r="H10" s="23">
        <v>12</v>
      </c>
    </row>
    <row r="11" spans="1:11" x14ac:dyDescent="0.2">
      <c r="A11" s="69" t="s">
        <v>1</v>
      </c>
      <c r="B11" s="70"/>
      <c r="C11" s="70"/>
      <c r="D11" s="70"/>
      <c r="E11" s="71"/>
      <c r="F11" s="23" t="s">
        <v>2</v>
      </c>
      <c r="G11" s="23"/>
      <c r="H11" s="23">
        <v>40</v>
      </c>
    </row>
    <row r="12" spans="1:11" x14ac:dyDescent="0.2">
      <c r="A12" s="69" t="s">
        <v>104</v>
      </c>
      <c r="B12" s="70"/>
      <c r="C12" s="70"/>
      <c r="D12" s="70"/>
      <c r="E12" s="71"/>
      <c r="F12" s="23" t="s">
        <v>58</v>
      </c>
      <c r="G12" s="23" t="s">
        <v>59</v>
      </c>
      <c r="H12" s="23">
        <v>125</v>
      </c>
    </row>
    <row r="13" spans="1:11" x14ac:dyDescent="0.2">
      <c r="A13" s="69" t="s">
        <v>101</v>
      </c>
      <c r="B13" s="70"/>
      <c r="C13" s="70"/>
      <c r="D13" s="70"/>
      <c r="E13" s="70"/>
      <c r="F13" s="70"/>
      <c r="G13" s="71"/>
      <c r="H13" s="23" t="s">
        <v>102</v>
      </c>
    </row>
    <row r="14" spans="1:11" x14ac:dyDescent="0.2">
      <c r="A14" s="69" t="s">
        <v>5</v>
      </c>
      <c r="B14" s="70"/>
      <c r="C14" s="70"/>
      <c r="D14" s="70"/>
      <c r="E14" s="71"/>
      <c r="F14" s="23" t="s">
        <v>6</v>
      </c>
      <c r="G14" s="23" t="s">
        <v>7</v>
      </c>
      <c r="H14" s="30">
        <f>H9/H10</f>
        <v>9.1666666666666667E-3</v>
      </c>
      <c r="J14" t="str">
        <f ca="1">IF(_xlfn.ISFORMULA(H14),_xlfn.FORMULATEXT(H14),"")</f>
        <v>=H9/H10</v>
      </c>
    </row>
    <row r="15" spans="1:11" x14ac:dyDescent="0.2">
      <c r="A15" s="69" t="s">
        <v>65</v>
      </c>
      <c r="B15" s="70"/>
      <c r="C15" s="70"/>
      <c r="D15" s="70"/>
      <c r="E15" s="71"/>
      <c r="F15" s="23" t="s">
        <v>50</v>
      </c>
      <c r="G15" s="23" t="s">
        <v>51</v>
      </c>
      <c r="H15" s="30">
        <f>H11*H10</f>
        <v>480</v>
      </c>
      <c r="J15" t="str">
        <f t="shared" ref="J15:J20" ca="1" si="0">IF(_xlfn.ISFORMULA(H15),_xlfn.FORMULATEXT(H15),"")</f>
        <v>=H11*H10</v>
      </c>
    </row>
    <row r="16" spans="1:11" x14ac:dyDescent="0.2">
      <c r="A16" s="69" t="s">
        <v>55</v>
      </c>
      <c r="B16" s="70"/>
      <c r="C16" s="70"/>
      <c r="D16" s="70"/>
      <c r="E16" s="71"/>
      <c r="F16" s="23" t="s">
        <v>56</v>
      </c>
      <c r="G16" s="23" t="s">
        <v>57</v>
      </c>
      <c r="H16" s="25">
        <f>FV(H14,H15,-H12)</f>
        <v>1075015.8994079272</v>
      </c>
      <c r="J16" t="str">
        <f t="shared" ca="1" si="0"/>
        <v>=FV(H14,H15,-H12)</v>
      </c>
    </row>
    <row r="17" spans="6:10" x14ac:dyDescent="0.2">
      <c r="J17" t="str">
        <f t="shared" ca="1" si="0"/>
        <v/>
      </c>
    </row>
    <row r="18" spans="6:10" x14ac:dyDescent="0.2">
      <c r="F18" s="100" t="s">
        <v>159</v>
      </c>
      <c r="H18" s="30">
        <f>H12*(((1+H14)^H15-1)/H14)</f>
        <v>1075015.8994079272</v>
      </c>
      <c r="J18" t="str">
        <f t="shared" ca="1" si="0"/>
        <v>=H12*(((1+H14)^H15-1)/H14)</v>
      </c>
    </row>
    <row r="19" spans="6:10" x14ac:dyDescent="0.2">
      <c r="J19" t="str">
        <f t="shared" ca="1" si="0"/>
        <v/>
      </c>
    </row>
    <row r="20" spans="6:10" x14ac:dyDescent="0.2">
      <c r="J20" t="str">
        <f t="shared" ca="1" si="0"/>
        <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0000FF"/>
  </sheetPr>
  <dimension ref="A1:E20"/>
  <sheetViews>
    <sheetView zoomScale="160" zoomScaleNormal="160" workbookViewId="0">
      <selection activeCell="E11" sqref="E11"/>
    </sheetView>
  </sheetViews>
  <sheetFormatPr defaultRowHeight="12.75" x14ac:dyDescent="0.2"/>
  <cols>
    <col min="1" max="1" width="32.625" style="107" customWidth="1"/>
    <col min="2" max="2" width="13.875" style="107" bestFit="1" customWidth="1"/>
    <col min="3" max="3" width="3.25" style="107" customWidth="1"/>
    <col min="4" max="4" width="27.875" style="107" customWidth="1"/>
    <col min="5" max="5" width="13.875" style="107" bestFit="1" customWidth="1"/>
    <col min="6" max="256" width="9.125" style="107"/>
    <col min="257" max="257" width="27.875" style="107" customWidth="1"/>
    <col min="258" max="258" width="13.875" style="107" bestFit="1" customWidth="1"/>
    <col min="259" max="259" width="3.25" style="107" customWidth="1"/>
    <col min="260" max="260" width="27.875" style="107" customWidth="1"/>
    <col min="261" max="261" width="13.875" style="107" bestFit="1" customWidth="1"/>
    <col min="262" max="512" width="9.125" style="107"/>
    <col min="513" max="513" width="27.875" style="107" customWidth="1"/>
    <col min="514" max="514" width="13.875" style="107" bestFit="1" customWidth="1"/>
    <col min="515" max="515" width="3.25" style="107" customWidth="1"/>
    <col min="516" max="516" width="27.875" style="107" customWidth="1"/>
    <col min="517" max="517" width="13.875" style="107" bestFit="1" customWidth="1"/>
    <col min="518" max="768" width="9.125" style="107"/>
    <col min="769" max="769" width="27.875" style="107" customWidth="1"/>
    <col min="770" max="770" width="13.875" style="107" bestFit="1" customWidth="1"/>
    <col min="771" max="771" width="3.25" style="107" customWidth="1"/>
    <col min="772" max="772" width="27.875" style="107" customWidth="1"/>
    <col min="773" max="773" width="13.875" style="107" bestFit="1" customWidth="1"/>
    <col min="774" max="1024" width="9.125" style="107"/>
    <col min="1025" max="1025" width="27.875" style="107" customWidth="1"/>
    <col min="1026" max="1026" width="13.875" style="107" bestFit="1" customWidth="1"/>
    <col min="1027" max="1027" width="3.25" style="107" customWidth="1"/>
    <col min="1028" max="1028" width="27.875" style="107" customWidth="1"/>
    <col min="1029" max="1029" width="13.875" style="107" bestFit="1" customWidth="1"/>
    <col min="1030" max="1280" width="9.125" style="107"/>
    <col min="1281" max="1281" width="27.875" style="107" customWidth="1"/>
    <col min="1282" max="1282" width="13.875" style="107" bestFit="1" customWidth="1"/>
    <col min="1283" max="1283" width="3.25" style="107" customWidth="1"/>
    <col min="1284" max="1284" width="27.875" style="107" customWidth="1"/>
    <col min="1285" max="1285" width="13.875" style="107" bestFit="1" customWidth="1"/>
    <col min="1286" max="1536" width="9.125" style="107"/>
    <col min="1537" max="1537" width="27.875" style="107" customWidth="1"/>
    <col min="1538" max="1538" width="13.875" style="107" bestFit="1" customWidth="1"/>
    <col min="1539" max="1539" width="3.25" style="107" customWidth="1"/>
    <col min="1540" max="1540" width="27.875" style="107" customWidth="1"/>
    <col min="1541" max="1541" width="13.875" style="107" bestFit="1" customWidth="1"/>
    <col min="1542" max="1792" width="9.125" style="107"/>
    <col min="1793" max="1793" width="27.875" style="107" customWidth="1"/>
    <col min="1794" max="1794" width="13.875" style="107" bestFit="1" customWidth="1"/>
    <col min="1795" max="1795" width="3.25" style="107" customWidth="1"/>
    <col min="1796" max="1796" width="27.875" style="107" customWidth="1"/>
    <col min="1797" max="1797" width="13.875" style="107" bestFit="1" customWidth="1"/>
    <col min="1798" max="2048" width="9.125" style="107"/>
    <col min="2049" max="2049" width="27.875" style="107" customWidth="1"/>
    <col min="2050" max="2050" width="13.875" style="107" bestFit="1" customWidth="1"/>
    <col min="2051" max="2051" width="3.25" style="107" customWidth="1"/>
    <col min="2052" max="2052" width="27.875" style="107" customWidth="1"/>
    <col min="2053" max="2053" width="13.875" style="107" bestFit="1" customWidth="1"/>
    <col min="2054" max="2304" width="9.125" style="107"/>
    <col min="2305" max="2305" width="27.875" style="107" customWidth="1"/>
    <col min="2306" max="2306" width="13.875" style="107" bestFit="1" customWidth="1"/>
    <col min="2307" max="2307" width="3.25" style="107" customWidth="1"/>
    <col min="2308" max="2308" width="27.875" style="107" customWidth="1"/>
    <col min="2309" max="2309" width="13.875" style="107" bestFit="1" customWidth="1"/>
    <col min="2310" max="2560" width="9.125" style="107"/>
    <col min="2561" max="2561" width="27.875" style="107" customWidth="1"/>
    <col min="2562" max="2562" width="13.875" style="107" bestFit="1" customWidth="1"/>
    <col min="2563" max="2563" width="3.25" style="107" customWidth="1"/>
    <col min="2564" max="2564" width="27.875" style="107" customWidth="1"/>
    <col min="2565" max="2565" width="13.875" style="107" bestFit="1" customWidth="1"/>
    <col min="2566" max="2816" width="9.125" style="107"/>
    <col min="2817" max="2817" width="27.875" style="107" customWidth="1"/>
    <col min="2818" max="2818" width="13.875" style="107" bestFit="1" customWidth="1"/>
    <col min="2819" max="2819" width="3.25" style="107" customWidth="1"/>
    <col min="2820" max="2820" width="27.875" style="107" customWidth="1"/>
    <col min="2821" max="2821" width="13.875" style="107" bestFit="1" customWidth="1"/>
    <col min="2822" max="3072" width="9.125" style="107"/>
    <col min="3073" max="3073" width="27.875" style="107" customWidth="1"/>
    <col min="3074" max="3074" width="13.875" style="107" bestFit="1" customWidth="1"/>
    <col min="3075" max="3075" width="3.25" style="107" customWidth="1"/>
    <col min="3076" max="3076" width="27.875" style="107" customWidth="1"/>
    <col min="3077" max="3077" width="13.875" style="107" bestFit="1" customWidth="1"/>
    <col min="3078" max="3328" width="9.125" style="107"/>
    <col min="3329" max="3329" width="27.875" style="107" customWidth="1"/>
    <col min="3330" max="3330" width="13.875" style="107" bestFit="1" customWidth="1"/>
    <col min="3331" max="3331" width="3.25" style="107" customWidth="1"/>
    <col min="3332" max="3332" width="27.875" style="107" customWidth="1"/>
    <col min="3333" max="3333" width="13.875" style="107" bestFit="1" customWidth="1"/>
    <col min="3334" max="3584" width="9.125" style="107"/>
    <col min="3585" max="3585" width="27.875" style="107" customWidth="1"/>
    <col min="3586" max="3586" width="13.875" style="107" bestFit="1" customWidth="1"/>
    <col min="3587" max="3587" width="3.25" style="107" customWidth="1"/>
    <col min="3588" max="3588" width="27.875" style="107" customWidth="1"/>
    <col min="3589" max="3589" width="13.875" style="107" bestFit="1" customWidth="1"/>
    <col min="3590" max="3840" width="9.125" style="107"/>
    <col min="3841" max="3841" width="27.875" style="107" customWidth="1"/>
    <col min="3842" max="3842" width="13.875" style="107" bestFit="1" customWidth="1"/>
    <col min="3843" max="3843" width="3.25" style="107" customWidth="1"/>
    <col min="3844" max="3844" width="27.875" style="107" customWidth="1"/>
    <col min="3845" max="3845" width="13.875" style="107" bestFit="1" customWidth="1"/>
    <col min="3846" max="4096" width="9.125" style="107"/>
    <col min="4097" max="4097" width="27.875" style="107" customWidth="1"/>
    <col min="4098" max="4098" width="13.875" style="107" bestFit="1" customWidth="1"/>
    <col min="4099" max="4099" width="3.25" style="107" customWidth="1"/>
    <col min="4100" max="4100" width="27.875" style="107" customWidth="1"/>
    <col min="4101" max="4101" width="13.875" style="107" bestFit="1" customWidth="1"/>
    <col min="4102" max="4352" width="9.125" style="107"/>
    <col min="4353" max="4353" width="27.875" style="107" customWidth="1"/>
    <col min="4354" max="4354" width="13.875" style="107" bestFit="1" customWidth="1"/>
    <col min="4355" max="4355" width="3.25" style="107" customWidth="1"/>
    <col min="4356" max="4356" width="27.875" style="107" customWidth="1"/>
    <col min="4357" max="4357" width="13.875" style="107" bestFit="1" customWidth="1"/>
    <col min="4358" max="4608" width="9.125" style="107"/>
    <col min="4609" max="4609" width="27.875" style="107" customWidth="1"/>
    <col min="4610" max="4610" width="13.875" style="107" bestFit="1" customWidth="1"/>
    <col min="4611" max="4611" width="3.25" style="107" customWidth="1"/>
    <col min="4612" max="4612" width="27.875" style="107" customWidth="1"/>
    <col min="4613" max="4613" width="13.875" style="107" bestFit="1" customWidth="1"/>
    <col min="4614" max="4864" width="9.125" style="107"/>
    <col min="4865" max="4865" width="27.875" style="107" customWidth="1"/>
    <col min="4866" max="4866" width="13.875" style="107" bestFit="1" customWidth="1"/>
    <col min="4867" max="4867" width="3.25" style="107" customWidth="1"/>
    <col min="4868" max="4868" width="27.875" style="107" customWidth="1"/>
    <col min="4869" max="4869" width="13.875" style="107" bestFit="1" customWidth="1"/>
    <col min="4870" max="5120" width="9.125" style="107"/>
    <col min="5121" max="5121" width="27.875" style="107" customWidth="1"/>
    <col min="5122" max="5122" width="13.875" style="107" bestFit="1" customWidth="1"/>
    <col min="5123" max="5123" width="3.25" style="107" customWidth="1"/>
    <col min="5124" max="5124" width="27.875" style="107" customWidth="1"/>
    <col min="5125" max="5125" width="13.875" style="107" bestFit="1" customWidth="1"/>
    <col min="5126" max="5376" width="9.125" style="107"/>
    <col min="5377" max="5377" width="27.875" style="107" customWidth="1"/>
    <col min="5378" max="5378" width="13.875" style="107" bestFit="1" customWidth="1"/>
    <col min="5379" max="5379" width="3.25" style="107" customWidth="1"/>
    <col min="5380" max="5380" width="27.875" style="107" customWidth="1"/>
    <col min="5381" max="5381" width="13.875" style="107" bestFit="1" customWidth="1"/>
    <col min="5382" max="5632" width="9.125" style="107"/>
    <col min="5633" max="5633" width="27.875" style="107" customWidth="1"/>
    <col min="5634" max="5634" width="13.875" style="107" bestFit="1" customWidth="1"/>
    <col min="5635" max="5635" width="3.25" style="107" customWidth="1"/>
    <col min="5636" max="5636" width="27.875" style="107" customWidth="1"/>
    <col min="5637" max="5637" width="13.875" style="107" bestFit="1" customWidth="1"/>
    <col min="5638" max="5888" width="9.125" style="107"/>
    <col min="5889" max="5889" width="27.875" style="107" customWidth="1"/>
    <col min="5890" max="5890" width="13.875" style="107" bestFit="1" customWidth="1"/>
    <col min="5891" max="5891" width="3.25" style="107" customWidth="1"/>
    <col min="5892" max="5892" width="27.875" style="107" customWidth="1"/>
    <col min="5893" max="5893" width="13.875" style="107" bestFit="1" customWidth="1"/>
    <col min="5894" max="6144" width="9.125" style="107"/>
    <col min="6145" max="6145" width="27.875" style="107" customWidth="1"/>
    <col min="6146" max="6146" width="13.875" style="107" bestFit="1" customWidth="1"/>
    <col min="6147" max="6147" width="3.25" style="107" customWidth="1"/>
    <col min="6148" max="6148" width="27.875" style="107" customWidth="1"/>
    <col min="6149" max="6149" width="13.875" style="107" bestFit="1" customWidth="1"/>
    <col min="6150" max="6400" width="9.125" style="107"/>
    <col min="6401" max="6401" width="27.875" style="107" customWidth="1"/>
    <col min="6402" max="6402" width="13.875" style="107" bestFit="1" customWidth="1"/>
    <col min="6403" max="6403" width="3.25" style="107" customWidth="1"/>
    <col min="6404" max="6404" width="27.875" style="107" customWidth="1"/>
    <col min="6405" max="6405" width="13.875" style="107" bestFit="1" customWidth="1"/>
    <col min="6406" max="6656" width="9.125" style="107"/>
    <col min="6657" max="6657" width="27.875" style="107" customWidth="1"/>
    <col min="6658" max="6658" width="13.875" style="107" bestFit="1" customWidth="1"/>
    <col min="6659" max="6659" width="3.25" style="107" customWidth="1"/>
    <col min="6660" max="6660" width="27.875" style="107" customWidth="1"/>
    <col min="6661" max="6661" width="13.875" style="107" bestFit="1" customWidth="1"/>
    <col min="6662" max="6912" width="9.125" style="107"/>
    <col min="6913" max="6913" width="27.875" style="107" customWidth="1"/>
    <col min="6914" max="6914" width="13.875" style="107" bestFit="1" customWidth="1"/>
    <col min="6915" max="6915" width="3.25" style="107" customWidth="1"/>
    <col min="6916" max="6916" width="27.875" style="107" customWidth="1"/>
    <col min="6917" max="6917" width="13.875" style="107" bestFit="1" customWidth="1"/>
    <col min="6918" max="7168" width="9.125" style="107"/>
    <col min="7169" max="7169" width="27.875" style="107" customWidth="1"/>
    <col min="7170" max="7170" width="13.875" style="107" bestFit="1" customWidth="1"/>
    <col min="7171" max="7171" width="3.25" style="107" customWidth="1"/>
    <col min="7172" max="7172" width="27.875" style="107" customWidth="1"/>
    <col min="7173" max="7173" width="13.875" style="107" bestFit="1" customWidth="1"/>
    <col min="7174" max="7424" width="9.125" style="107"/>
    <col min="7425" max="7425" width="27.875" style="107" customWidth="1"/>
    <col min="7426" max="7426" width="13.875" style="107" bestFit="1" customWidth="1"/>
    <col min="7427" max="7427" width="3.25" style="107" customWidth="1"/>
    <col min="7428" max="7428" width="27.875" style="107" customWidth="1"/>
    <col min="7429" max="7429" width="13.875" style="107" bestFit="1" customWidth="1"/>
    <col min="7430" max="7680" width="9.125" style="107"/>
    <col min="7681" max="7681" width="27.875" style="107" customWidth="1"/>
    <col min="7682" max="7682" width="13.875" style="107" bestFit="1" customWidth="1"/>
    <col min="7683" max="7683" width="3.25" style="107" customWidth="1"/>
    <col min="7684" max="7684" width="27.875" style="107" customWidth="1"/>
    <col min="7685" max="7685" width="13.875" style="107" bestFit="1" customWidth="1"/>
    <col min="7686" max="7936" width="9.125" style="107"/>
    <col min="7937" max="7937" width="27.875" style="107" customWidth="1"/>
    <col min="7938" max="7938" width="13.875" style="107" bestFit="1" customWidth="1"/>
    <col min="7939" max="7939" width="3.25" style="107" customWidth="1"/>
    <col min="7940" max="7940" width="27.875" style="107" customWidth="1"/>
    <col min="7941" max="7941" width="13.875" style="107" bestFit="1" customWidth="1"/>
    <col min="7942" max="8192" width="9.125" style="107"/>
    <col min="8193" max="8193" width="27.875" style="107" customWidth="1"/>
    <col min="8194" max="8194" width="13.875" style="107" bestFit="1" customWidth="1"/>
    <col min="8195" max="8195" width="3.25" style="107" customWidth="1"/>
    <col min="8196" max="8196" width="27.875" style="107" customWidth="1"/>
    <col min="8197" max="8197" width="13.875" style="107" bestFit="1" customWidth="1"/>
    <col min="8198" max="8448" width="9.125" style="107"/>
    <col min="8449" max="8449" width="27.875" style="107" customWidth="1"/>
    <col min="8450" max="8450" width="13.875" style="107" bestFit="1" customWidth="1"/>
    <col min="8451" max="8451" width="3.25" style="107" customWidth="1"/>
    <col min="8452" max="8452" width="27.875" style="107" customWidth="1"/>
    <col min="8453" max="8453" width="13.875" style="107" bestFit="1" customWidth="1"/>
    <col min="8454" max="8704" width="9.125" style="107"/>
    <col min="8705" max="8705" width="27.875" style="107" customWidth="1"/>
    <col min="8706" max="8706" width="13.875" style="107" bestFit="1" customWidth="1"/>
    <col min="8707" max="8707" width="3.25" style="107" customWidth="1"/>
    <col min="8708" max="8708" width="27.875" style="107" customWidth="1"/>
    <col min="8709" max="8709" width="13.875" style="107" bestFit="1" customWidth="1"/>
    <col min="8710" max="8960" width="9.125" style="107"/>
    <col min="8961" max="8961" width="27.875" style="107" customWidth="1"/>
    <col min="8962" max="8962" width="13.875" style="107" bestFit="1" customWidth="1"/>
    <col min="8963" max="8963" width="3.25" style="107" customWidth="1"/>
    <col min="8964" max="8964" width="27.875" style="107" customWidth="1"/>
    <col min="8965" max="8965" width="13.875" style="107" bestFit="1" customWidth="1"/>
    <col min="8966" max="9216" width="9.125" style="107"/>
    <col min="9217" max="9217" width="27.875" style="107" customWidth="1"/>
    <col min="9218" max="9218" width="13.875" style="107" bestFit="1" customWidth="1"/>
    <col min="9219" max="9219" width="3.25" style="107" customWidth="1"/>
    <col min="9220" max="9220" width="27.875" style="107" customWidth="1"/>
    <col min="9221" max="9221" width="13.875" style="107" bestFit="1" customWidth="1"/>
    <col min="9222" max="9472" width="9.125" style="107"/>
    <col min="9473" max="9473" width="27.875" style="107" customWidth="1"/>
    <col min="9474" max="9474" width="13.875" style="107" bestFit="1" customWidth="1"/>
    <col min="9475" max="9475" width="3.25" style="107" customWidth="1"/>
    <col min="9476" max="9476" width="27.875" style="107" customWidth="1"/>
    <col min="9477" max="9477" width="13.875" style="107" bestFit="1" customWidth="1"/>
    <col min="9478" max="9728" width="9.125" style="107"/>
    <col min="9729" max="9729" width="27.875" style="107" customWidth="1"/>
    <col min="9730" max="9730" width="13.875" style="107" bestFit="1" customWidth="1"/>
    <col min="9731" max="9731" width="3.25" style="107" customWidth="1"/>
    <col min="9732" max="9732" width="27.875" style="107" customWidth="1"/>
    <col min="9733" max="9733" width="13.875" style="107" bestFit="1" customWidth="1"/>
    <col min="9734" max="9984" width="9.125" style="107"/>
    <col min="9985" max="9985" width="27.875" style="107" customWidth="1"/>
    <col min="9986" max="9986" width="13.875" style="107" bestFit="1" customWidth="1"/>
    <col min="9987" max="9987" width="3.25" style="107" customWidth="1"/>
    <col min="9988" max="9988" width="27.875" style="107" customWidth="1"/>
    <col min="9989" max="9989" width="13.875" style="107" bestFit="1" customWidth="1"/>
    <col min="9990" max="10240" width="9.125" style="107"/>
    <col min="10241" max="10241" width="27.875" style="107" customWidth="1"/>
    <col min="10242" max="10242" width="13.875" style="107" bestFit="1" customWidth="1"/>
    <col min="10243" max="10243" width="3.25" style="107" customWidth="1"/>
    <col min="10244" max="10244" width="27.875" style="107" customWidth="1"/>
    <col min="10245" max="10245" width="13.875" style="107" bestFit="1" customWidth="1"/>
    <col min="10246" max="10496" width="9.125" style="107"/>
    <col min="10497" max="10497" width="27.875" style="107" customWidth="1"/>
    <col min="10498" max="10498" width="13.875" style="107" bestFit="1" customWidth="1"/>
    <col min="10499" max="10499" width="3.25" style="107" customWidth="1"/>
    <col min="10500" max="10500" width="27.875" style="107" customWidth="1"/>
    <col min="10501" max="10501" width="13.875" style="107" bestFit="1" customWidth="1"/>
    <col min="10502" max="10752" width="9.125" style="107"/>
    <col min="10753" max="10753" width="27.875" style="107" customWidth="1"/>
    <col min="10754" max="10754" width="13.875" style="107" bestFit="1" customWidth="1"/>
    <col min="10755" max="10755" width="3.25" style="107" customWidth="1"/>
    <col min="10756" max="10756" width="27.875" style="107" customWidth="1"/>
    <col min="10757" max="10757" width="13.875" style="107" bestFit="1" customWidth="1"/>
    <col min="10758" max="11008" width="9.125" style="107"/>
    <col min="11009" max="11009" width="27.875" style="107" customWidth="1"/>
    <col min="11010" max="11010" width="13.875" style="107" bestFit="1" customWidth="1"/>
    <col min="11011" max="11011" width="3.25" style="107" customWidth="1"/>
    <col min="11012" max="11012" width="27.875" style="107" customWidth="1"/>
    <col min="11013" max="11013" width="13.875" style="107" bestFit="1" customWidth="1"/>
    <col min="11014" max="11264" width="9.125" style="107"/>
    <col min="11265" max="11265" width="27.875" style="107" customWidth="1"/>
    <col min="11266" max="11266" width="13.875" style="107" bestFit="1" customWidth="1"/>
    <col min="11267" max="11267" width="3.25" style="107" customWidth="1"/>
    <col min="11268" max="11268" width="27.875" style="107" customWidth="1"/>
    <col min="11269" max="11269" width="13.875" style="107" bestFit="1" customWidth="1"/>
    <col min="11270" max="11520" width="9.125" style="107"/>
    <col min="11521" max="11521" width="27.875" style="107" customWidth="1"/>
    <col min="11522" max="11522" width="13.875" style="107" bestFit="1" customWidth="1"/>
    <col min="11523" max="11523" width="3.25" style="107" customWidth="1"/>
    <col min="11524" max="11524" width="27.875" style="107" customWidth="1"/>
    <col min="11525" max="11525" width="13.875" style="107" bestFit="1" customWidth="1"/>
    <col min="11526" max="11776" width="9.125" style="107"/>
    <col min="11777" max="11777" width="27.875" style="107" customWidth="1"/>
    <col min="11778" max="11778" width="13.875" style="107" bestFit="1" customWidth="1"/>
    <col min="11779" max="11779" width="3.25" style="107" customWidth="1"/>
    <col min="11780" max="11780" width="27.875" style="107" customWidth="1"/>
    <col min="11781" max="11781" width="13.875" style="107" bestFit="1" customWidth="1"/>
    <col min="11782" max="12032" width="9.125" style="107"/>
    <col min="12033" max="12033" width="27.875" style="107" customWidth="1"/>
    <col min="12034" max="12034" width="13.875" style="107" bestFit="1" customWidth="1"/>
    <col min="12035" max="12035" width="3.25" style="107" customWidth="1"/>
    <col min="12036" max="12036" width="27.875" style="107" customWidth="1"/>
    <col min="12037" max="12037" width="13.875" style="107" bestFit="1" customWidth="1"/>
    <col min="12038" max="12288" width="9.125" style="107"/>
    <col min="12289" max="12289" width="27.875" style="107" customWidth="1"/>
    <col min="12290" max="12290" width="13.875" style="107" bestFit="1" customWidth="1"/>
    <col min="12291" max="12291" width="3.25" style="107" customWidth="1"/>
    <col min="12292" max="12292" width="27.875" style="107" customWidth="1"/>
    <col min="12293" max="12293" width="13.875" style="107" bestFit="1" customWidth="1"/>
    <col min="12294" max="12544" width="9.125" style="107"/>
    <col min="12545" max="12545" width="27.875" style="107" customWidth="1"/>
    <col min="12546" max="12546" width="13.875" style="107" bestFit="1" customWidth="1"/>
    <col min="12547" max="12547" width="3.25" style="107" customWidth="1"/>
    <col min="12548" max="12548" width="27.875" style="107" customWidth="1"/>
    <col min="12549" max="12549" width="13.875" style="107" bestFit="1" customWidth="1"/>
    <col min="12550" max="12800" width="9.125" style="107"/>
    <col min="12801" max="12801" width="27.875" style="107" customWidth="1"/>
    <col min="12802" max="12802" width="13.875" style="107" bestFit="1" customWidth="1"/>
    <col min="12803" max="12803" width="3.25" style="107" customWidth="1"/>
    <col min="12804" max="12804" width="27.875" style="107" customWidth="1"/>
    <col min="12805" max="12805" width="13.875" style="107" bestFit="1" customWidth="1"/>
    <col min="12806" max="13056" width="9.125" style="107"/>
    <col min="13057" max="13057" width="27.875" style="107" customWidth="1"/>
    <col min="13058" max="13058" width="13.875" style="107" bestFit="1" customWidth="1"/>
    <col min="13059" max="13059" width="3.25" style="107" customWidth="1"/>
    <col min="13060" max="13060" width="27.875" style="107" customWidth="1"/>
    <col min="13061" max="13061" width="13.875" style="107" bestFit="1" customWidth="1"/>
    <col min="13062" max="13312" width="9.125" style="107"/>
    <col min="13313" max="13313" width="27.875" style="107" customWidth="1"/>
    <col min="13314" max="13314" width="13.875" style="107" bestFit="1" customWidth="1"/>
    <col min="13315" max="13315" width="3.25" style="107" customWidth="1"/>
    <col min="13316" max="13316" width="27.875" style="107" customWidth="1"/>
    <col min="13317" max="13317" width="13.875" style="107" bestFit="1" customWidth="1"/>
    <col min="13318" max="13568" width="9.125" style="107"/>
    <col min="13569" max="13569" width="27.875" style="107" customWidth="1"/>
    <col min="13570" max="13570" width="13.875" style="107" bestFit="1" customWidth="1"/>
    <col min="13571" max="13571" width="3.25" style="107" customWidth="1"/>
    <col min="13572" max="13572" width="27.875" style="107" customWidth="1"/>
    <col min="13573" max="13573" width="13.875" style="107" bestFit="1" customWidth="1"/>
    <col min="13574" max="13824" width="9.125" style="107"/>
    <col min="13825" max="13825" width="27.875" style="107" customWidth="1"/>
    <col min="13826" max="13826" width="13.875" style="107" bestFit="1" customWidth="1"/>
    <col min="13827" max="13827" width="3.25" style="107" customWidth="1"/>
    <col min="13828" max="13828" width="27.875" style="107" customWidth="1"/>
    <col min="13829" max="13829" width="13.875" style="107" bestFit="1" customWidth="1"/>
    <col min="13830" max="14080" width="9.125" style="107"/>
    <col min="14081" max="14081" width="27.875" style="107" customWidth="1"/>
    <col min="14082" max="14082" width="13.875" style="107" bestFit="1" customWidth="1"/>
    <col min="14083" max="14083" width="3.25" style="107" customWidth="1"/>
    <col min="14084" max="14084" width="27.875" style="107" customWidth="1"/>
    <col min="14085" max="14085" width="13.875" style="107" bestFit="1" customWidth="1"/>
    <col min="14086" max="14336" width="9.125" style="107"/>
    <col min="14337" max="14337" width="27.875" style="107" customWidth="1"/>
    <col min="14338" max="14338" width="13.875" style="107" bestFit="1" customWidth="1"/>
    <col min="14339" max="14339" width="3.25" style="107" customWidth="1"/>
    <col min="14340" max="14340" width="27.875" style="107" customWidth="1"/>
    <col min="14341" max="14341" width="13.875" style="107" bestFit="1" customWidth="1"/>
    <col min="14342" max="14592" width="9.125" style="107"/>
    <col min="14593" max="14593" width="27.875" style="107" customWidth="1"/>
    <col min="14594" max="14594" width="13.875" style="107" bestFit="1" customWidth="1"/>
    <col min="14595" max="14595" width="3.25" style="107" customWidth="1"/>
    <col min="14596" max="14596" width="27.875" style="107" customWidth="1"/>
    <col min="14597" max="14597" width="13.875" style="107" bestFit="1" customWidth="1"/>
    <col min="14598" max="14848" width="9.125" style="107"/>
    <col min="14849" max="14849" width="27.875" style="107" customWidth="1"/>
    <col min="14850" max="14850" width="13.875" style="107" bestFit="1" customWidth="1"/>
    <col min="14851" max="14851" width="3.25" style="107" customWidth="1"/>
    <col min="14852" max="14852" width="27.875" style="107" customWidth="1"/>
    <col min="14853" max="14853" width="13.875" style="107" bestFit="1" customWidth="1"/>
    <col min="14854" max="15104" width="9.125" style="107"/>
    <col min="15105" max="15105" width="27.875" style="107" customWidth="1"/>
    <col min="15106" max="15106" width="13.875" style="107" bestFit="1" customWidth="1"/>
    <col min="15107" max="15107" width="3.25" style="107" customWidth="1"/>
    <col min="15108" max="15108" width="27.875" style="107" customWidth="1"/>
    <col min="15109" max="15109" width="13.875" style="107" bestFit="1" customWidth="1"/>
    <col min="15110" max="15360" width="9.125" style="107"/>
    <col min="15361" max="15361" width="27.875" style="107" customWidth="1"/>
    <col min="15362" max="15362" width="13.875" style="107" bestFit="1" customWidth="1"/>
    <col min="15363" max="15363" width="3.25" style="107" customWidth="1"/>
    <col min="15364" max="15364" width="27.875" style="107" customWidth="1"/>
    <col min="15365" max="15365" width="13.875" style="107" bestFit="1" customWidth="1"/>
    <col min="15366" max="15616" width="9.125" style="107"/>
    <col min="15617" max="15617" width="27.875" style="107" customWidth="1"/>
    <col min="15618" max="15618" width="13.875" style="107" bestFit="1" customWidth="1"/>
    <col min="15619" max="15619" width="3.25" style="107" customWidth="1"/>
    <col min="15620" max="15620" width="27.875" style="107" customWidth="1"/>
    <col min="15621" max="15621" width="13.875" style="107" bestFit="1" customWidth="1"/>
    <col min="15622" max="15872" width="9.125" style="107"/>
    <col min="15873" max="15873" width="27.875" style="107" customWidth="1"/>
    <col min="15874" max="15874" width="13.875" style="107" bestFit="1" customWidth="1"/>
    <col min="15875" max="15875" width="3.25" style="107" customWidth="1"/>
    <col min="15876" max="15876" width="27.875" style="107" customWidth="1"/>
    <col min="15877" max="15877" width="13.875" style="107" bestFit="1" customWidth="1"/>
    <col min="15878" max="16128" width="9.125" style="107"/>
    <col min="16129" max="16129" width="27.875" style="107" customWidth="1"/>
    <col min="16130" max="16130" width="13.875" style="107" bestFit="1" customWidth="1"/>
    <col min="16131" max="16131" width="3.25" style="107" customWidth="1"/>
    <col min="16132" max="16132" width="27.875" style="107" customWidth="1"/>
    <col min="16133" max="16133" width="13.875" style="107" bestFit="1" customWidth="1"/>
    <col min="16134" max="16384" width="9.125" style="107"/>
  </cols>
  <sheetData>
    <row r="1" spans="1:5" ht="38.25" x14ac:dyDescent="0.2">
      <c r="A1" s="125" t="s">
        <v>230</v>
      </c>
      <c r="B1" s="125"/>
      <c r="C1" s="125"/>
      <c r="D1" s="125"/>
      <c r="E1" s="125"/>
    </row>
    <row r="2" spans="1:5" ht="38.25" x14ac:dyDescent="0.2">
      <c r="A2" s="125" t="s">
        <v>231</v>
      </c>
      <c r="B2" s="125"/>
      <c r="C2" s="125"/>
      <c r="D2" s="125"/>
      <c r="E2" s="125"/>
    </row>
    <row r="3" spans="1:5" ht="25.5" x14ac:dyDescent="0.2">
      <c r="A3" s="125" t="s">
        <v>169</v>
      </c>
      <c r="B3" s="125"/>
      <c r="C3" s="125"/>
      <c r="D3" s="125"/>
      <c r="E3" s="125"/>
    </row>
    <row r="4" spans="1:5" ht="25.5" x14ac:dyDescent="0.2">
      <c r="A4" s="125" t="s">
        <v>170</v>
      </c>
      <c r="B4" s="125"/>
      <c r="C4" s="125"/>
      <c r="D4" s="125"/>
      <c r="E4" s="125"/>
    </row>
    <row r="6" spans="1:5" x14ac:dyDescent="0.2">
      <c r="A6" s="119" t="s">
        <v>162</v>
      </c>
      <c r="B6" s="108">
        <v>315</v>
      </c>
    </row>
    <row r="7" spans="1:5" x14ac:dyDescent="0.2">
      <c r="A7" s="120" t="s">
        <v>225</v>
      </c>
      <c r="B7" s="110">
        <v>30</v>
      </c>
      <c r="D7" s="119" t="s">
        <v>163</v>
      </c>
      <c r="E7" s="109"/>
    </row>
    <row r="8" spans="1:5" x14ac:dyDescent="0.2">
      <c r="A8" s="121" t="s">
        <v>226</v>
      </c>
      <c r="B8" s="107">
        <v>12</v>
      </c>
      <c r="D8" s="120" t="s">
        <v>165</v>
      </c>
      <c r="E8" s="109"/>
    </row>
    <row r="9" spans="1:5" x14ac:dyDescent="0.2">
      <c r="A9" s="120" t="s">
        <v>227</v>
      </c>
      <c r="B9" s="111"/>
      <c r="D9" s="120" t="s">
        <v>166</v>
      </c>
      <c r="E9" s="112">
        <f>E8-E7</f>
        <v>0</v>
      </c>
    </row>
    <row r="10" spans="1:5" x14ac:dyDescent="0.2">
      <c r="A10" s="120" t="s">
        <v>228</v>
      </c>
      <c r="B10" s="116">
        <v>0.09</v>
      </c>
    </row>
    <row r="11" spans="1:5" x14ac:dyDescent="0.2">
      <c r="A11" s="120" t="s">
        <v>229</v>
      </c>
      <c r="B11" s="113"/>
    </row>
    <row r="12" spans="1:5" ht="14.25" x14ac:dyDescent="0.2">
      <c r="A12" s="120" t="s">
        <v>56</v>
      </c>
      <c r="B12" s="114"/>
      <c r="C12"/>
    </row>
    <row r="13" spans="1:5" ht="14.25" x14ac:dyDescent="0.2">
      <c r="A13"/>
      <c r="B13"/>
    </row>
    <row r="14" spans="1:5" x14ac:dyDescent="0.2">
      <c r="A14" s="122" t="s">
        <v>53</v>
      </c>
      <c r="B14" s="127"/>
    </row>
    <row r="15" spans="1:5" x14ac:dyDescent="0.2">
      <c r="A15" s="121" t="s">
        <v>226</v>
      </c>
      <c r="B15" s="124">
        <v>12</v>
      </c>
    </row>
    <row r="16" spans="1:5" x14ac:dyDescent="0.2">
      <c r="A16" s="122" t="s">
        <v>164</v>
      </c>
      <c r="B16" s="115">
        <v>40</v>
      </c>
    </row>
    <row r="17" spans="1:2" x14ac:dyDescent="0.2">
      <c r="A17" s="122" t="s">
        <v>121</v>
      </c>
      <c r="B17" s="111"/>
    </row>
    <row r="18" spans="1:2" x14ac:dyDescent="0.2">
      <c r="A18" s="122" t="s">
        <v>61</v>
      </c>
      <c r="B18" s="116">
        <v>6.5000000000000002E-2</v>
      </c>
    </row>
    <row r="19" spans="1:2" x14ac:dyDescent="0.2">
      <c r="A19" s="122" t="s">
        <v>167</v>
      </c>
      <c r="B19" s="126"/>
    </row>
    <row r="20" spans="1:2" x14ac:dyDescent="0.2">
      <c r="A20" s="123" t="s">
        <v>162</v>
      </c>
      <c r="B20" s="117"/>
    </row>
  </sheetData>
  <pageMargins left="0.75" right="0.75" top="1" bottom="1" header="0.5" footer="0.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FF0000"/>
  </sheetPr>
  <dimension ref="A1:E20"/>
  <sheetViews>
    <sheetView zoomScale="175" zoomScaleNormal="175" workbookViewId="0">
      <selection sqref="A1:F21"/>
    </sheetView>
  </sheetViews>
  <sheetFormatPr defaultRowHeight="12.75" x14ac:dyDescent="0.2"/>
  <cols>
    <col min="1" max="1" width="34.25" style="107" customWidth="1"/>
    <col min="2" max="2" width="13.875" style="107" bestFit="1" customWidth="1"/>
    <col min="3" max="3" width="3.25" style="107" customWidth="1"/>
    <col min="4" max="4" width="27.875" style="107" customWidth="1"/>
    <col min="5" max="5" width="13.875" style="107" bestFit="1" customWidth="1"/>
    <col min="6" max="256" width="9.125" style="107"/>
    <col min="257" max="257" width="27.875" style="107" customWidth="1"/>
    <col min="258" max="258" width="13.875" style="107" bestFit="1" customWidth="1"/>
    <col min="259" max="259" width="3.25" style="107" customWidth="1"/>
    <col min="260" max="260" width="27.875" style="107" customWidth="1"/>
    <col min="261" max="261" width="13.875" style="107" bestFit="1" customWidth="1"/>
    <col min="262" max="512" width="9.125" style="107"/>
    <col min="513" max="513" width="27.875" style="107" customWidth="1"/>
    <col min="514" max="514" width="13.875" style="107" bestFit="1" customWidth="1"/>
    <col min="515" max="515" width="3.25" style="107" customWidth="1"/>
    <col min="516" max="516" width="27.875" style="107" customWidth="1"/>
    <col min="517" max="517" width="13.875" style="107" bestFit="1" customWidth="1"/>
    <col min="518" max="768" width="9.125" style="107"/>
    <col min="769" max="769" width="27.875" style="107" customWidth="1"/>
    <col min="770" max="770" width="13.875" style="107" bestFit="1" customWidth="1"/>
    <col min="771" max="771" width="3.25" style="107" customWidth="1"/>
    <col min="772" max="772" width="27.875" style="107" customWidth="1"/>
    <col min="773" max="773" width="13.875" style="107" bestFit="1" customWidth="1"/>
    <col min="774" max="1024" width="9.125" style="107"/>
    <col min="1025" max="1025" width="27.875" style="107" customWidth="1"/>
    <col min="1026" max="1026" width="13.875" style="107" bestFit="1" customWidth="1"/>
    <col min="1027" max="1027" width="3.25" style="107" customWidth="1"/>
    <col min="1028" max="1028" width="27.875" style="107" customWidth="1"/>
    <col min="1029" max="1029" width="13.875" style="107" bestFit="1" customWidth="1"/>
    <col min="1030" max="1280" width="9.125" style="107"/>
    <col min="1281" max="1281" width="27.875" style="107" customWidth="1"/>
    <col min="1282" max="1282" width="13.875" style="107" bestFit="1" customWidth="1"/>
    <col min="1283" max="1283" width="3.25" style="107" customWidth="1"/>
    <col min="1284" max="1284" width="27.875" style="107" customWidth="1"/>
    <col min="1285" max="1285" width="13.875" style="107" bestFit="1" customWidth="1"/>
    <col min="1286" max="1536" width="9.125" style="107"/>
    <col min="1537" max="1537" width="27.875" style="107" customWidth="1"/>
    <col min="1538" max="1538" width="13.875" style="107" bestFit="1" customWidth="1"/>
    <col min="1539" max="1539" width="3.25" style="107" customWidth="1"/>
    <col min="1540" max="1540" width="27.875" style="107" customWidth="1"/>
    <col min="1541" max="1541" width="13.875" style="107" bestFit="1" customWidth="1"/>
    <col min="1542" max="1792" width="9.125" style="107"/>
    <col min="1793" max="1793" width="27.875" style="107" customWidth="1"/>
    <col min="1794" max="1794" width="13.875" style="107" bestFit="1" customWidth="1"/>
    <col min="1795" max="1795" width="3.25" style="107" customWidth="1"/>
    <col min="1796" max="1796" width="27.875" style="107" customWidth="1"/>
    <col min="1797" max="1797" width="13.875" style="107" bestFit="1" customWidth="1"/>
    <col min="1798" max="2048" width="9.125" style="107"/>
    <col min="2049" max="2049" width="27.875" style="107" customWidth="1"/>
    <col min="2050" max="2050" width="13.875" style="107" bestFit="1" customWidth="1"/>
    <col min="2051" max="2051" width="3.25" style="107" customWidth="1"/>
    <col min="2052" max="2052" width="27.875" style="107" customWidth="1"/>
    <col min="2053" max="2053" width="13.875" style="107" bestFit="1" customWidth="1"/>
    <col min="2054" max="2304" width="9.125" style="107"/>
    <col min="2305" max="2305" width="27.875" style="107" customWidth="1"/>
    <col min="2306" max="2306" width="13.875" style="107" bestFit="1" customWidth="1"/>
    <col min="2307" max="2307" width="3.25" style="107" customWidth="1"/>
    <col min="2308" max="2308" width="27.875" style="107" customWidth="1"/>
    <col min="2309" max="2309" width="13.875" style="107" bestFit="1" customWidth="1"/>
    <col min="2310" max="2560" width="9.125" style="107"/>
    <col min="2561" max="2561" width="27.875" style="107" customWidth="1"/>
    <col min="2562" max="2562" width="13.875" style="107" bestFit="1" customWidth="1"/>
    <col min="2563" max="2563" width="3.25" style="107" customWidth="1"/>
    <col min="2564" max="2564" width="27.875" style="107" customWidth="1"/>
    <col min="2565" max="2565" width="13.875" style="107" bestFit="1" customWidth="1"/>
    <col min="2566" max="2816" width="9.125" style="107"/>
    <col min="2817" max="2817" width="27.875" style="107" customWidth="1"/>
    <col min="2818" max="2818" width="13.875" style="107" bestFit="1" customWidth="1"/>
    <col min="2819" max="2819" width="3.25" style="107" customWidth="1"/>
    <col min="2820" max="2820" width="27.875" style="107" customWidth="1"/>
    <col min="2821" max="2821" width="13.875" style="107" bestFit="1" customWidth="1"/>
    <col min="2822" max="3072" width="9.125" style="107"/>
    <col min="3073" max="3073" width="27.875" style="107" customWidth="1"/>
    <col min="3074" max="3074" width="13.875" style="107" bestFit="1" customWidth="1"/>
    <col min="3075" max="3075" width="3.25" style="107" customWidth="1"/>
    <col min="3076" max="3076" width="27.875" style="107" customWidth="1"/>
    <col min="3077" max="3077" width="13.875" style="107" bestFit="1" customWidth="1"/>
    <col min="3078" max="3328" width="9.125" style="107"/>
    <col min="3329" max="3329" width="27.875" style="107" customWidth="1"/>
    <col min="3330" max="3330" width="13.875" style="107" bestFit="1" customWidth="1"/>
    <col min="3331" max="3331" width="3.25" style="107" customWidth="1"/>
    <col min="3332" max="3332" width="27.875" style="107" customWidth="1"/>
    <col min="3333" max="3333" width="13.875" style="107" bestFit="1" customWidth="1"/>
    <col min="3334" max="3584" width="9.125" style="107"/>
    <col min="3585" max="3585" width="27.875" style="107" customWidth="1"/>
    <col min="3586" max="3586" width="13.875" style="107" bestFit="1" customWidth="1"/>
    <col min="3587" max="3587" width="3.25" style="107" customWidth="1"/>
    <col min="3588" max="3588" width="27.875" style="107" customWidth="1"/>
    <col min="3589" max="3589" width="13.875" style="107" bestFit="1" customWidth="1"/>
    <col min="3590" max="3840" width="9.125" style="107"/>
    <col min="3841" max="3841" width="27.875" style="107" customWidth="1"/>
    <col min="3842" max="3842" width="13.875" style="107" bestFit="1" customWidth="1"/>
    <col min="3843" max="3843" width="3.25" style="107" customWidth="1"/>
    <col min="3844" max="3844" width="27.875" style="107" customWidth="1"/>
    <col min="3845" max="3845" width="13.875" style="107" bestFit="1" customWidth="1"/>
    <col min="3846" max="4096" width="9.125" style="107"/>
    <col min="4097" max="4097" width="27.875" style="107" customWidth="1"/>
    <col min="4098" max="4098" width="13.875" style="107" bestFit="1" customWidth="1"/>
    <col min="4099" max="4099" width="3.25" style="107" customWidth="1"/>
    <col min="4100" max="4100" width="27.875" style="107" customWidth="1"/>
    <col min="4101" max="4101" width="13.875" style="107" bestFit="1" customWidth="1"/>
    <col min="4102" max="4352" width="9.125" style="107"/>
    <col min="4353" max="4353" width="27.875" style="107" customWidth="1"/>
    <col min="4354" max="4354" width="13.875" style="107" bestFit="1" customWidth="1"/>
    <col min="4355" max="4355" width="3.25" style="107" customWidth="1"/>
    <col min="4356" max="4356" width="27.875" style="107" customWidth="1"/>
    <col min="4357" max="4357" width="13.875" style="107" bestFit="1" customWidth="1"/>
    <col min="4358" max="4608" width="9.125" style="107"/>
    <col min="4609" max="4609" width="27.875" style="107" customWidth="1"/>
    <col min="4610" max="4610" width="13.875" style="107" bestFit="1" customWidth="1"/>
    <col min="4611" max="4611" width="3.25" style="107" customWidth="1"/>
    <col min="4612" max="4612" width="27.875" style="107" customWidth="1"/>
    <col min="4613" max="4613" width="13.875" style="107" bestFit="1" customWidth="1"/>
    <col min="4614" max="4864" width="9.125" style="107"/>
    <col min="4865" max="4865" width="27.875" style="107" customWidth="1"/>
    <col min="4866" max="4866" width="13.875" style="107" bestFit="1" customWidth="1"/>
    <col min="4867" max="4867" width="3.25" style="107" customWidth="1"/>
    <col min="4868" max="4868" width="27.875" style="107" customWidth="1"/>
    <col min="4869" max="4869" width="13.875" style="107" bestFit="1" customWidth="1"/>
    <col min="4870" max="5120" width="9.125" style="107"/>
    <col min="5121" max="5121" width="27.875" style="107" customWidth="1"/>
    <col min="5122" max="5122" width="13.875" style="107" bestFit="1" customWidth="1"/>
    <col min="5123" max="5123" width="3.25" style="107" customWidth="1"/>
    <col min="5124" max="5124" width="27.875" style="107" customWidth="1"/>
    <col min="5125" max="5125" width="13.875" style="107" bestFit="1" customWidth="1"/>
    <col min="5126" max="5376" width="9.125" style="107"/>
    <col min="5377" max="5377" width="27.875" style="107" customWidth="1"/>
    <col min="5378" max="5378" width="13.875" style="107" bestFit="1" customWidth="1"/>
    <col min="5379" max="5379" width="3.25" style="107" customWidth="1"/>
    <col min="5380" max="5380" width="27.875" style="107" customWidth="1"/>
    <col min="5381" max="5381" width="13.875" style="107" bestFit="1" customWidth="1"/>
    <col min="5382" max="5632" width="9.125" style="107"/>
    <col min="5633" max="5633" width="27.875" style="107" customWidth="1"/>
    <col min="5634" max="5634" width="13.875" style="107" bestFit="1" customWidth="1"/>
    <col min="5635" max="5635" width="3.25" style="107" customWidth="1"/>
    <col min="5636" max="5636" width="27.875" style="107" customWidth="1"/>
    <col min="5637" max="5637" width="13.875" style="107" bestFit="1" customWidth="1"/>
    <col min="5638" max="5888" width="9.125" style="107"/>
    <col min="5889" max="5889" width="27.875" style="107" customWidth="1"/>
    <col min="5890" max="5890" width="13.875" style="107" bestFit="1" customWidth="1"/>
    <col min="5891" max="5891" width="3.25" style="107" customWidth="1"/>
    <col min="5892" max="5892" width="27.875" style="107" customWidth="1"/>
    <col min="5893" max="5893" width="13.875" style="107" bestFit="1" customWidth="1"/>
    <col min="5894" max="6144" width="9.125" style="107"/>
    <col min="6145" max="6145" width="27.875" style="107" customWidth="1"/>
    <col min="6146" max="6146" width="13.875" style="107" bestFit="1" customWidth="1"/>
    <col min="6147" max="6147" width="3.25" style="107" customWidth="1"/>
    <col min="6148" max="6148" width="27.875" style="107" customWidth="1"/>
    <col min="6149" max="6149" width="13.875" style="107" bestFit="1" customWidth="1"/>
    <col min="6150" max="6400" width="9.125" style="107"/>
    <col min="6401" max="6401" width="27.875" style="107" customWidth="1"/>
    <col min="6402" max="6402" width="13.875" style="107" bestFit="1" customWidth="1"/>
    <col min="6403" max="6403" width="3.25" style="107" customWidth="1"/>
    <col min="6404" max="6404" width="27.875" style="107" customWidth="1"/>
    <col min="6405" max="6405" width="13.875" style="107" bestFit="1" customWidth="1"/>
    <col min="6406" max="6656" width="9.125" style="107"/>
    <col min="6657" max="6657" width="27.875" style="107" customWidth="1"/>
    <col min="6658" max="6658" width="13.875" style="107" bestFit="1" customWidth="1"/>
    <col min="6659" max="6659" width="3.25" style="107" customWidth="1"/>
    <col min="6660" max="6660" width="27.875" style="107" customWidth="1"/>
    <col min="6661" max="6661" width="13.875" style="107" bestFit="1" customWidth="1"/>
    <col min="6662" max="6912" width="9.125" style="107"/>
    <col min="6913" max="6913" width="27.875" style="107" customWidth="1"/>
    <col min="6914" max="6914" width="13.875" style="107" bestFit="1" customWidth="1"/>
    <col min="6915" max="6915" width="3.25" style="107" customWidth="1"/>
    <col min="6916" max="6916" width="27.875" style="107" customWidth="1"/>
    <col min="6917" max="6917" width="13.875" style="107" bestFit="1" customWidth="1"/>
    <col min="6918" max="7168" width="9.125" style="107"/>
    <col min="7169" max="7169" width="27.875" style="107" customWidth="1"/>
    <col min="7170" max="7170" width="13.875" style="107" bestFit="1" customWidth="1"/>
    <col min="7171" max="7171" width="3.25" style="107" customWidth="1"/>
    <col min="7172" max="7172" width="27.875" style="107" customWidth="1"/>
    <col min="7173" max="7173" width="13.875" style="107" bestFit="1" customWidth="1"/>
    <col min="7174" max="7424" width="9.125" style="107"/>
    <col min="7425" max="7425" width="27.875" style="107" customWidth="1"/>
    <col min="7426" max="7426" width="13.875" style="107" bestFit="1" customWidth="1"/>
    <col min="7427" max="7427" width="3.25" style="107" customWidth="1"/>
    <col min="7428" max="7428" width="27.875" style="107" customWidth="1"/>
    <col min="7429" max="7429" width="13.875" style="107" bestFit="1" customWidth="1"/>
    <col min="7430" max="7680" width="9.125" style="107"/>
    <col min="7681" max="7681" width="27.875" style="107" customWidth="1"/>
    <col min="7682" max="7682" width="13.875" style="107" bestFit="1" customWidth="1"/>
    <col min="7683" max="7683" width="3.25" style="107" customWidth="1"/>
    <col min="7684" max="7684" width="27.875" style="107" customWidth="1"/>
    <col min="7685" max="7685" width="13.875" style="107" bestFit="1" customWidth="1"/>
    <col min="7686" max="7936" width="9.125" style="107"/>
    <col min="7937" max="7937" width="27.875" style="107" customWidth="1"/>
    <col min="7938" max="7938" width="13.875" style="107" bestFit="1" customWidth="1"/>
    <col min="7939" max="7939" width="3.25" style="107" customWidth="1"/>
    <col min="7940" max="7940" width="27.875" style="107" customWidth="1"/>
    <col min="7941" max="7941" width="13.875" style="107" bestFit="1" customWidth="1"/>
    <col min="7942" max="8192" width="9.125" style="107"/>
    <col min="8193" max="8193" width="27.875" style="107" customWidth="1"/>
    <col min="8194" max="8194" width="13.875" style="107" bestFit="1" customWidth="1"/>
    <col min="8195" max="8195" width="3.25" style="107" customWidth="1"/>
    <col min="8196" max="8196" width="27.875" style="107" customWidth="1"/>
    <col min="8197" max="8197" width="13.875" style="107" bestFit="1" customWidth="1"/>
    <col min="8198" max="8448" width="9.125" style="107"/>
    <col min="8449" max="8449" width="27.875" style="107" customWidth="1"/>
    <col min="8450" max="8450" width="13.875" style="107" bestFit="1" customWidth="1"/>
    <col min="8451" max="8451" width="3.25" style="107" customWidth="1"/>
    <col min="8452" max="8452" width="27.875" style="107" customWidth="1"/>
    <col min="8453" max="8453" width="13.875" style="107" bestFit="1" customWidth="1"/>
    <col min="8454" max="8704" width="9.125" style="107"/>
    <col min="8705" max="8705" width="27.875" style="107" customWidth="1"/>
    <col min="8706" max="8706" width="13.875" style="107" bestFit="1" customWidth="1"/>
    <col min="8707" max="8707" width="3.25" style="107" customWidth="1"/>
    <col min="8708" max="8708" width="27.875" style="107" customWidth="1"/>
    <col min="8709" max="8709" width="13.875" style="107" bestFit="1" customWidth="1"/>
    <col min="8710" max="8960" width="9.125" style="107"/>
    <col min="8961" max="8961" width="27.875" style="107" customWidth="1"/>
    <col min="8962" max="8962" width="13.875" style="107" bestFit="1" customWidth="1"/>
    <col min="8963" max="8963" width="3.25" style="107" customWidth="1"/>
    <col min="8964" max="8964" width="27.875" style="107" customWidth="1"/>
    <col min="8965" max="8965" width="13.875" style="107" bestFit="1" customWidth="1"/>
    <col min="8966" max="9216" width="9.125" style="107"/>
    <col min="9217" max="9217" width="27.875" style="107" customWidth="1"/>
    <col min="9218" max="9218" width="13.875" style="107" bestFit="1" customWidth="1"/>
    <col min="9219" max="9219" width="3.25" style="107" customWidth="1"/>
    <col min="9220" max="9220" width="27.875" style="107" customWidth="1"/>
    <col min="9221" max="9221" width="13.875" style="107" bestFit="1" customWidth="1"/>
    <col min="9222" max="9472" width="9.125" style="107"/>
    <col min="9473" max="9473" width="27.875" style="107" customWidth="1"/>
    <col min="9474" max="9474" width="13.875" style="107" bestFit="1" customWidth="1"/>
    <col min="9475" max="9475" width="3.25" style="107" customWidth="1"/>
    <col min="9476" max="9476" width="27.875" style="107" customWidth="1"/>
    <col min="9477" max="9477" width="13.875" style="107" bestFit="1" customWidth="1"/>
    <col min="9478" max="9728" width="9.125" style="107"/>
    <col min="9729" max="9729" width="27.875" style="107" customWidth="1"/>
    <col min="9730" max="9730" width="13.875" style="107" bestFit="1" customWidth="1"/>
    <col min="9731" max="9731" width="3.25" style="107" customWidth="1"/>
    <col min="9732" max="9732" width="27.875" style="107" customWidth="1"/>
    <col min="9733" max="9733" width="13.875" style="107" bestFit="1" customWidth="1"/>
    <col min="9734" max="9984" width="9.125" style="107"/>
    <col min="9985" max="9985" width="27.875" style="107" customWidth="1"/>
    <col min="9986" max="9986" width="13.875" style="107" bestFit="1" customWidth="1"/>
    <col min="9987" max="9987" width="3.25" style="107" customWidth="1"/>
    <col min="9988" max="9988" width="27.875" style="107" customWidth="1"/>
    <col min="9989" max="9989" width="13.875" style="107" bestFit="1" customWidth="1"/>
    <col min="9990" max="10240" width="9.125" style="107"/>
    <col min="10241" max="10241" width="27.875" style="107" customWidth="1"/>
    <col min="10242" max="10242" width="13.875" style="107" bestFit="1" customWidth="1"/>
    <col min="10243" max="10243" width="3.25" style="107" customWidth="1"/>
    <col min="10244" max="10244" width="27.875" style="107" customWidth="1"/>
    <col min="10245" max="10245" width="13.875" style="107" bestFit="1" customWidth="1"/>
    <col min="10246" max="10496" width="9.125" style="107"/>
    <col min="10497" max="10497" width="27.875" style="107" customWidth="1"/>
    <col min="10498" max="10498" width="13.875" style="107" bestFit="1" customWidth="1"/>
    <col min="10499" max="10499" width="3.25" style="107" customWidth="1"/>
    <col min="10500" max="10500" width="27.875" style="107" customWidth="1"/>
    <col min="10501" max="10501" width="13.875" style="107" bestFit="1" customWidth="1"/>
    <col min="10502" max="10752" width="9.125" style="107"/>
    <col min="10753" max="10753" width="27.875" style="107" customWidth="1"/>
    <col min="10754" max="10754" width="13.875" style="107" bestFit="1" customWidth="1"/>
    <col min="10755" max="10755" width="3.25" style="107" customWidth="1"/>
    <col min="10756" max="10756" width="27.875" style="107" customWidth="1"/>
    <col min="10757" max="10757" width="13.875" style="107" bestFit="1" customWidth="1"/>
    <col min="10758" max="11008" width="9.125" style="107"/>
    <col min="11009" max="11009" width="27.875" style="107" customWidth="1"/>
    <col min="11010" max="11010" width="13.875" style="107" bestFit="1" customWidth="1"/>
    <col min="11011" max="11011" width="3.25" style="107" customWidth="1"/>
    <col min="11012" max="11012" width="27.875" style="107" customWidth="1"/>
    <col min="11013" max="11013" width="13.875" style="107" bestFit="1" customWidth="1"/>
    <col min="11014" max="11264" width="9.125" style="107"/>
    <col min="11265" max="11265" width="27.875" style="107" customWidth="1"/>
    <col min="11266" max="11266" width="13.875" style="107" bestFit="1" customWidth="1"/>
    <col min="11267" max="11267" width="3.25" style="107" customWidth="1"/>
    <col min="11268" max="11268" width="27.875" style="107" customWidth="1"/>
    <col min="11269" max="11269" width="13.875" style="107" bestFit="1" customWidth="1"/>
    <col min="11270" max="11520" width="9.125" style="107"/>
    <col min="11521" max="11521" width="27.875" style="107" customWidth="1"/>
    <col min="11522" max="11522" width="13.875" style="107" bestFit="1" customWidth="1"/>
    <col min="11523" max="11523" width="3.25" style="107" customWidth="1"/>
    <col min="11524" max="11524" width="27.875" style="107" customWidth="1"/>
    <col min="11525" max="11525" width="13.875" style="107" bestFit="1" customWidth="1"/>
    <col min="11526" max="11776" width="9.125" style="107"/>
    <col min="11777" max="11777" width="27.875" style="107" customWidth="1"/>
    <col min="11778" max="11778" width="13.875" style="107" bestFit="1" customWidth="1"/>
    <col min="11779" max="11779" width="3.25" style="107" customWidth="1"/>
    <col min="11780" max="11780" width="27.875" style="107" customWidth="1"/>
    <col min="11781" max="11781" width="13.875" style="107" bestFit="1" customWidth="1"/>
    <col min="11782" max="12032" width="9.125" style="107"/>
    <col min="12033" max="12033" width="27.875" style="107" customWidth="1"/>
    <col min="12034" max="12034" width="13.875" style="107" bestFit="1" customWidth="1"/>
    <col min="12035" max="12035" width="3.25" style="107" customWidth="1"/>
    <col min="12036" max="12036" width="27.875" style="107" customWidth="1"/>
    <col min="12037" max="12037" width="13.875" style="107" bestFit="1" customWidth="1"/>
    <col min="12038" max="12288" width="9.125" style="107"/>
    <col min="12289" max="12289" width="27.875" style="107" customWidth="1"/>
    <col min="12290" max="12290" width="13.875" style="107" bestFit="1" customWidth="1"/>
    <col min="12291" max="12291" width="3.25" style="107" customWidth="1"/>
    <col min="12292" max="12292" width="27.875" style="107" customWidth="1"/>
    <col min="12293" max="12293" width="13.875" style="107" bestFit="1" customWidth="1"/>
    <col min="12294" max="12544" width="9.125" style="107"/>
    <col min="12545" max="12545" width="27.875" style="107" customWidth="1"/>
    <col min="12546" max="12546" width="13.875" style="107" bestFit="1" customWidth="1"/>
    <col min="12547" max="12547" width="3.25" style="107" customWidth="1"/>
    <col min="12548" max="12548" width="27.875" style="107" customWidth="1"/>
    <col min="12549" max="12549" width="13.875" style="107" bestFit="1" customWidth="1"/>
    <col min="12550" max="12800" width="9.125" style="107"/>
    <col min="12801" max="12801" width="27.875" style="107" customWidth="1"/>
    <col min="12802" max="12802" width="13.875" style="107" bestFit="1" customWidth="1"/>
    <col min="12803" max="12803" width="3.25" style="107" customWidth="1"/>
    <col min="12804" max="12804" width="27.875" style="107" customWidth="1"/>
    <col min="12805" max="12805" width="13.875" style="107" bestFit="1" customWidth="1"/>
    <col min="12806" max="13056" width="9.125" style="107"/>
    <col min="13057" max="13057" width="27.875" style="107" customWidth="1"/>
    <col min="13058" max="13058" width="13.875" style="107" bestFit="1" customWidth="1"/>
    <col min="13059" max="13059" width="3.25" style="107" customWidth="1"/>
    <col min="13060" max="13060" width="27.875" style="107" customWidth="1"/>
    <col min="13061" max="13061" width="13.875" style="107" bestFit="1" customWidth="1"/>
    <col min="13062" max="13312" width="9.125" style="107"/>
    <col min="13313" max="13313" width="27.875" style="107" customWidth="1"/>
    <col min="13314" max="13314" width="13.875" style="107" bestFit="1" customWidth="1"/>
    <col min="13315" max="13315" width="3.25" style="107" customWidth="1"/>
    <col min="13316" max="13316" width="27.875" style="107" customWidth="1"/>
    <col min="13317" max="13317" width="13.875" style="107" bestFit="1" customWidth="1"/>
    <col min="13318" max="13568" width="9.125" style="107"/>
    <col min="13569" max="13569" width="27.875" style="107" customWidth="1"/>
    <col min="13570" max="13570" width="13.875" style="107" bestFit="1" customWidth="1"/>
    <col min="13571" max="13571" width="3.25" style="107" customWidth="1"/>
    <col min="13572" max="13572" width="27.875" style="107" customWidth="1"/>
    <col min="13573" max="13573" width="13.875" style="107" bestFit="1" customWidth="1"/>
    <col min="13574" max="13824" width="9.125" style="107"/>
    <col min="13825" max="13825" width="27.875" style="107" customWidth="1"/>
    <col min="13826" max="13826" width="13.875" style="107" bestFit="1" customWidth="1"/>
    <col min="13827" max="13827" width="3.25" style="107" customWidth="1"/>
    <col min="13828" max="13828" width="27.875" style="107" customWidth="1"/>
    <col min="13829" max="13829" width="13.875" style="107" bestFit="1" customWidth="1"/>
    <col min="13830" max="14080" width="9.125" style="107"/>
    <col min="14081" max="14081" width="27.875" style="107" customWidth="1"/>
    <col min="14082" max="14082" width="13.875" style="107" bestFit="1" customWidth="1"/>
    <col min="14083" max="14083" width="3.25" style="107" customWidth="1"/>
    <col min="14084" max="14084" width="27.875" style="107" customWidth="1"/>
    <col min="14085" max="14085" width="13.875" style="107" bestFit="1" customWidth="1"/>
    <col min="14086" max="14336" width="9.125" style="107"/>
    <col min="14337" max="14337" width="27.875" style="107" customWidth="1"/>
    <col min="14338" max="14338" width="13.875" style="107" bestFit="1" customWidth="1"/>
    <col min="14339" max="14339" width="3.25" style="107" customWidth="1"/>
    <col min="14340" max="14340" width="27.875" style="107" customWidth="1"/>
    <col min="14341" max="14341" width="13.875" style="107" bestFit="1" customWidth="1"/>
    <col min="14342" max="14592" width="9.125" style="107"/>
    <col min="14593" max="14593" width="27.875" style="107" customWidth="1"/>
    <col min="14594" max="14594" width="13.875" style="107" bestFit="1" customWidth="1"/>
    <col min="14595" max="14595" width="3.25" style="107" customWidth="1"/>
    <col min="14596" max="14596" width="27.875" style="107" customWidth="1"/>
    <col min="14597" max="14597" width="13.875" style="107" bestFit="1" customWidth="1"/>
    <col min="14598" max="14848" width="9.125" style="107"/>
    <col min="14849" max="14849" width="27.875" style="107" customWidth="1"/>
    <col min="14850" max="14850" width="13.875" style="107" bestFit="1" customWidth="1"/>
    <col min="14851" max="14851" width="3.25" style="107" customWidth="1"/>
    <col min="14852" max="14852" width="27.875" style="107" customWidth="1"/>
    <col min="14853" max="14853" width="13.875" style="107" bestFit="1" customWidth="1"/>
    <col min="14854" max="15104" width="9.125" style="107"/>
    <col min="15105" max="15105" width="27.875" style="107" customWidth="1"/>
    <col min="15106" max="15106" width="13.875" style="107" bestFit="1" customWidth="1"/>
    <col min="15107" max="15107" width="3.25" style="107" customWidth="1"/>
    <col min="15108" max="15108" width="27.875" style="107" customWidth="1"/>
    <col min="15109" max="15109" width="13.875" style="107" bestFit="1" customWidth="1"/>
    <col min="15110" max="15360" width="9.125" style="107"/>
    <col min="15361" max="15361" width="27.875" style="107" customWidth="1"/>
    <col min="15362" max="15362" width="13.875" style="107" bestFit="1" customWidth="1"/>
    <col min="15363" max="15363" width="3.25" style="107" customWidth="1"/>
    <col min="15364" max="15364" width="27.875" style="107" customWidth="1"/>
    <col min="15365" max="15365" width="13.875" style="107" bestFit="1" customWidth="1"/>
    <col min="15366" max="15616" width="9.125" style="107"/>
    <col min="15617" max="15617" width="27.875" style="107" customWidth="1"/>
    <col min="15618" max="15618" width="13.875" style="107" bestFit="1" customWidth="1"/>
    <col min="15619" max="15619" width="3.25" style="107" customWidth="1"/>
    <col min="15620" max="15620" width="27.875" style="107" customWidth="1"/>
    <col min="15621" max="15621" width="13.875" style="107" bestFit="1" customWidth="1"/>
    <col min="15622" max="15872" width="9.125" style="107"/>
    <col min="15873" max="15873" width="27.875" style="107" customWidth="1"/>
    <col min="15874" max="15874" width="13.875" style="107" bestFit="1" customWidth="1"/>
    <col min="15875" max="15875" width="3.25" style="107" customWidth="1"/>
    <col min="15876" max="15876" width="27.875" style="107" customWidth="1"/>
    <col min="15877" max="15877" width="13.875" style="107" bestFit="1" customWidth="1"/>
    <col min="15878" max="16128" width="9.125" style="107"/>
    <col min="16129" max="16129" width="27.875" style="107" customWidth="1"/>
    <col min="16130" max="16130" width="13.875" style="107" bestFit="1" customWidth="1"/>
    <col min="16131" max="16131" width="3.25" style="107" customWidth="1"/>
    <col min="16132" max="16132" width="27.875" style="107" customWidth="1"/>
    <col min="16133" max="16133" width="13.875" style="107" bestFit="1" customWidth="1"/>
    <col min="16134" max="16384" width="9.125" style="107"/>
  </cols>
  <sheetData>
    <row r="1" spans="1:5" ht="25.5" x14ac:dyDescent="0.2">
      <c r="A1" s="125" t="s">
        <v>230</v>
      </c>
      <c r="B1" s="125"/>
      <c r="C1" s="125"/>
      <c r="D1" s="125"/>
      <c r="E1" s="125"/>
    </row>
    <row r="2" spans="1:5" ht="38.25" x14ac:dyDescent="0.2">
      <c r="A2" s="125" t="s">
        <v>231</v>
      </c>
      <c r="B2" s="125"/>
      <c r="C2" s="125"/>
      <c r="D2" s="125"/>
      <c r="E2" s="125"/>
    </row>
    <row r="3" spans="1:5" ht="25.5" x14ac:dyDescent="0.2">
      <c r="A3" s="125" t="s">
        <v>169</v>
      </c>
      <c r="B3" s="125"/>
      <c r="C3" s="125"/>
      <c r="D3" s="125"/>
      <c r="E3" s="125"/>
    </row>
    <row r="4" spans="1:5" x14ac:dyDescent="0.2">
      <c r="A4" s="125" t="s">
        <v>170</v>
      </c>
      <c r="B4" s="125"/>
      <c r="C4" s="125"/>
      <c r="D4" s="125"/>
      <c r="E4" s="125"/>
    </row>
    <row r="6" spans="1:5" x14ac:dyDescent="0.2">
      <c r="A6" s="119" t="s">
        <v>162</v>
      </c>
      <c r="B6" s="108">
        <v>315</v>
      </c>
    </row>
    <row r="7" spans="1:5" x14ac:dyDescent="0.2">
      <c r="A7" s="120" t="s">
        <v>225</v>
      </c>
      <c r="B7" s="110">
        <v>30</v>
      </c>
      <c r="D7" s="119" t="s">
        <v>163</v>
      </c>
      <c r="E7" s="109">
        <f>B6*B9</f>
        <v>113400</v>
      </c>
    </row>
    <row r="8" spans="1:5" x14ac:dyDescent="0.2">
      <c r="A8" s="121" t="s">
        <v>226</v>
      </c>
      <c r="B8" s="107">
        <v>12</v>
      </c>
      <c r="D8" s="120" t="s">
        <v>165</v>
      </c>
      <c r="E8" s="109">
        <f>B20*B17</f>
        <v>1620595.2</v>
      </c>
    </row>
    <row r="9" spans="1:5" x14ac:dyDescent="0.2">
      <c r="A9" s="120" t="s">
        <v>227</v>
      </c>
      <c r="B9" s="111">
        <f>B7*B8</f>
        <v>360</v>
      </c>
      <c r="D9" s="120" t="s">
        <v>166</v>
      </c>
      <c r="E9" s="112">
        <f>E8-E7</f>
        <v>1507195.2</v>
      </c>
    </row>
    <row r="10" spans="1:5" x14ac:dyDescent="0.2">
      <c r="A10" s="120" t="s">
        <v>228</v>
      </c>
      <c r="B10" s="116">
        <v>0.09</v>
      </c>
    </row>
    <row r="11" spans="1:5" x14ac:dyDescent="0.2">
      <c r="A11" s="120" t="s">
        <v>229</v>
      </c>
      <c r="B11" s="113">
        <f>B10/12</f>
        <v>7.4999999999999997E-3</v>
      </c>
    </row>
    <row r="12" spans="1:5" ht="14.25" x14ac:dyDescent="0.2">
      <c r="A12" s="120" t="s">
        <v>56</v>
      </c>
      <c r="B12" s="114">
        <f>ROUND(FV(B11,B9,-B6),2)</f>
        <v>576684.19999999995</v>
      </c>
      <c r="C12"/>
    </row>
    <row r="13" spans="1:5" ht="14.25" x14ac:dyDescent="0.2">
      <c r="A13"/>
      <c r="B13"/>
    </row>
    <row r="14" spans="1:5" x14ac:dyDescent="0.2">
      <c r="A14" s="122" t="s">
        <v>53</v>
      </c>
      <c r="B14" s="127">
        <f>B12</f>
        <v>576684.19999999995</v>
      </c>
    </row>
    <row r="15" spans="1:5" x14ac:dyDescent="0.2">
      <c r="A15" s="121" t="s">
        <v>226</v>
      </c>
      <c r="B15" s="124">
        <v>12</v>
      </c>
    </row>
    <row r="16" spans="1:5" x14ac:dyDescent="0.2">
      <c r="A16" s="122" t="s">
        <v>164</v>
      </c>
      <c r="B16" s="115">
        <v>40</v>
      </c>
    </row>
    <row r="17" spans="1:2" x14ac:dyDescent="0.2">
      <c r="A17" s="122" t="s">
        <v>121</v>
      </c>
      <c r="B17" s="111">
        <f>B16*B15</f>
        <v>480</v>
      </c>
    </row>
    <row r="18" spans="1:2" x14ac:dyDescent="0.2">
      <c r="A18" s="122" t="s">
        <v>61</v>
      </c>
      <c r="B18" s="116">
        <v>6.5000000000000002E-2</v>
      </c>
    </row>
    <row r="19" spans="1:2" x14ac:dyDescent="0.2">
      <c r="A19" s="122" t="s">
        <v>167</v>
      </c>
      <c r="B19" s="126">
        <f>B18/12</f>
        <v>5.4166666666666669E-3</v>
      </c>
    </row>
    <row r="20" spans="1:2" x14ac:dyDescent="0.2">
      <c r="A20" s="123" t="s">
        <v>162</v>
      </c>
      <c r="B20" s="117">
        <f>ROUND(PMT(B19,B17,-B14),2)</f>
        <v>3376.24</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00FF"/>
    <pageSetUpPr fitToPage="1"/>
  </sheetPr>
  <dimension ref="A1:G41"/>
  <sheetViews>
    <sheetView zoomScale="130" zoomScaleNormal="130" workbookViewId="0">
      <selection activeCell="D11" sqref="D11"/>
    </sheetView>
  </sheetViews>
  <sheetFormatPr defaultRowHeight="14.25" x14ac:dyDescent="0.2"/>
  <cols>
    <col min="1" max="1" width="28.125" customWidth="1"/>
    <col min="2" max="3" width="13.625" bestFit="1" customWidth="1"/>
    <col min="4" max="4" width="19" bestFit="1" customWidth="1"/>
    <col min="5" max="5" width="18.25" bestFit="1" customWidth="1"/>
    <col min="6" max="6" width="19.875" bestFit="1" customWidth="1"/>
    <col min="7" max="7" width="19.375" customWidth="1"/>
    <col min="10" max="10" width="11.625" bestFit="1" customWidth="1"/>
  </cols>
  <sheetData>
    <row r="1" spans="1:7" ht="18" x14ac:dyDescent="0.25">
      <c r="A1" s="76" t="s">
        <v>86</v>
      </c>
    </row>
    <row r="2" spans="1:7" ht="23.25" x14ac:dyDescent="0.35">
      <c r="A2" s="54" t="s">
        <v>29</v>
      </c>
      <c r="B2" s="54"/>
      <c r="C2" s="54"/>
      <c r="D2" s="54"/>
      <c r="E2" s="54"/>
      <c r="F2" s="54"/>
      <c r="G2" s="54"/>
    </row>
    <row r="4" spans="1:7" x14ac:dyDescent="0.2">
      <c r="A4" s="34" t="s">
        <v>22</v>
      </c>
      <c r="B4" s="35"/>
      <c r="C4" s="35"/>
      <c r="D4" s="35"/>
      <c r="E4" s="35"/>
      <c r="F4" s="35"/>
      <c r="G4" s="36"/>
    </row>
    <row r="5" spans="1:7" x14ac:dyDescent="0.2">
      <c r="A5" s="37" t="s">
        <v>17</v>
      </c>
      <c r="B5" s="38"/>
      <c r="C5" s="38"/>
      <c r="D5" s="38"/>
      <c r="E5" s="38"/>
      <c r="F5" s="38"/>
      <c r="G5" s="39"/>
    </row>
    <row r="7" spans="1:7" x14ac:dyDescent="0.2">
      <c r="A7" s="27" t="s">
        <v>12</v>
      </c>
      <c r="B7" s="27" t="s">
        <v>13</v>
      </c>
      <c r="C7" s="27" t="s">
        <v>14</v>
      </c>
      <c r="D7" s="27" t="s">
        <v>27</v>
      </c>
    </row>
    <row r="8" spans="1:7" x14ac:dyDescent="0.2">
      <c r="A8" s="31" t="s">
        <v>9</v>
      </c>
      <c r="B8" s="32" t="s">
        <v>3</v>
      </c>
      <c r="C8" s="32"/>
      <c r="D8" s="48">
        <v>0.06</v>
      </c>
    </row>
    <row r="9" spans="1:7" x14ac:dyDescent="0.2">
      <c r="A9" s="31" t="s">
        <v>10</v>
      </c>
      <c r="B9" s="32" t="s">
        <v>4</v>
      </c>
      <c r="C9" s="32"/>
      <c r="D9" s="49">
        <v>1</v>
      </c>
    </row>
    <row r="10" spans="1:7" x14ac:dyDescent="0.2">
      <c r="A10" s="31" t="s">
        <v>1</v>
      </c>
      <c r="B10" s="32" t="s">
        <v>2</v>
      </c>
      <c r="C10" s="32"/>
      <c r="D10" s="48">
        <v>8</v>
      </c>
    </row>
    <row r="11" spans="1:7" x14ac:dyDescent="0.2">
      <c r="A11" s="31" t="s">
        <v>5</v>
      </c>
      <c r="B11" s="32" t="s">
        <v>6</v>
      </c>
      <c r="C11" s="32" t="s">
        <v>7</v>
      </c>
      <c r="D11" s="30"/>
    </row>
    <row r="13" spans="1:7" x14ac:dyDescent="0.2">
      <c r="E13" s="53" t="str">
        <f t="shared" ref="E13:G13" si="0">"Formula in cell "&amp;ADDRESS(ROW(E16),COLUMN(E16),4)&amp;":"</f>
        <v>Formula in cell E16:</v>
      </c>
      <c r="F13" s="53" t="str">
        <f t="shared" si="0"/>
        <v>Formula in cell F16:</v>
      </c>
      <c r="G13" s="53" t="str">
        <f t="shared" si="0"/>
        <v>Formula in cell G16:</v>
      </c>
    </row>
    <row r="14" spans="1:7" x14ac:dyDescent="0.2">
      <c r="E14" t="str">
        <f t="shared" ref="E14:G14" ca="1" si="1">IF(_xlfn.ISFORMULA(E16),_xlfn.FORMULATEXT(E16),"")</f>
        <v/>
      </c>
      <c r="F14" t="str">
        <f t="shared" ca="1" si="1"/>
        <v/>
      </c>
      <c r="G14" t="str">
        <f t="shared" ca="1" si="1"/>
        <v/>
      </c>
    </row>
    <row r="15" spans="1:7" ht="42.75" x14ac:dyDescent="0.2">
      <c r="B15" s="27" t="s">
        <v>1</v>
      </c>
      <c r="C15" s="27" t="s">
        <v>16</v>
      </c>
      <c r="D15" s="50" t="s">
        <v>26</v>
      </c>
      <c r="E15" s="50" t="s">
        <v>11</v>
      </c>
      <c r="F15" s="50" t="s">
        <v>30</v>
      </c>
      <c r="G15" s="27" t="s">
        <v>19</v>
      </c>
    </row>
    <row r="16" spans="1:7" x14ac:dyDescent="0.2">
      <c r="B16" s="23">
        <v>0</v>
      </c>
      <c r="C16" s="51">
        <v>43100</v>
      </c>
      <c r="D16" s="33">
        <v>10000</v>
      </c>
      <c r="E16" s="24"/>
      <c r="F16" s="25"/>
      <c r="G16" s="25"/>
    </row>
    <row r="17" spans="2:7" x14ac:dyDescent="0.2">
      <c r="B17" s="23">
        <v>1</v>
      </c>
      <c r="C17" s="51">
        <v>43465</v>
      </c>
      <c r="D17" s="33"/>
      <c r="E17" s="24"/>
      <c r="F17" s="25"/>
      <c r="G17" s="25"/>
    </row>
    <row r="18" spans="2:7" x14ac:dyDescent="0.2">
      <c r="B18" s="23">
        <v>2</v>
      </c>
      <c r="C18" s="51">
        <v>43830</v>
      </c>
      <c r="D18" s="33"/>
      <c r="E18" s="24"/>
      <c r="F18" s="25"/>
      <c r="G18" s="25"/>
    </row>
    <row r="19" spans="2:7" x14ac:dyDescent="0.2">
      <c r="B19" s="23">
        <v>3</v>
      </c>
      <c r="C19" s="51">
        <v>44196</v>
      </c>
      <c r="D19" s="33">
        <v>20000</v>
      </c>
      <c r="E19" s="24"/>
      <c r="F19" s="25"/>
      <c r="G19" s="25"/>
    </row>
    <row r="20" spans="2:7" x14ac:dyDescent="0.2">
      <c r="B20" s="23">
        <v>4</v>
      </c>
      <c r="C20" s="51">
        <v>44561</v>
      </c>
      <c r="D20" s="33"/>
      <c r="E20" s="24"/>
      <c r="F20" s="25"/>
      <c r="G20" s="25"/>
    </row>
    <row r="21" spans="2:7" x14ac:dyDescent="0.2">
      <c r="B21" s="23">
        <v>5</v>
      </c>
      <c r="C21" s="51">
        <v>44926</v>
      </c>
      <c r="D21" s="33"/>
      <c r="E21" s="24"/>
      <c r="F21" s="25"/>
      <c r="G21" s="25"/>
    </row>
    <row r="22" spans="2:7" x14ac:dyDescent="0.2">
      <c r="B22" s="23">
        <v>6</v>
      </c>
      <c r="C22" s="51">
        <v>45291</v>
      </c>
      <c r="D22" s="33">
        <v>15000</v>
      </c>
      <c r="E22" s="24"/>
      <c r="F22" s="25"/>
      <c r="G22" s="25"/>
    </row>
    <row r="23" spans="2:7" x14ac:dyDescent="0.2">
      <c r="B23" s="23">
        <v>7</v>
      </c>
      <c r="C23" s="51">
        <v>45657</v>
      </c>
      <c r="D23" s="33"/>
      <c r="E23" s="24"/>
      <c r="F23" s="25"/>
      <c r="G23" s="25"/>
    </row>
    <row r="24" spans="2:7" x14ac:dyDescent="0.2">
      <c r="B24" s="23">
        <v>8</v>
      </c>
      <c r="C24" s="51">
        <v>46022</v>
      </c>
      <c r="D24" s="33"/>
      <c r="E24" s="24"/>
      <c r="F24" s="25"/>
      <c r="G24" s="25"/>
    </row>
    <row r="26" spans="2:7" x14ac:dyDescent="0.2">
      <c r="E26" s="27" t="s">
        <v>18</v>
      </c>
      <c r="F26" s="25"/>
      <c r="G26" s="25"/>
    </row>
    <row r="28" spans="2:7" x14ac:dyDescent="0.2">
      <c r="F28" s="53" t="str">
        <f>"Formula in cell "&amp;ADDRESS(ROW(F26),COLUMN(F26),4)&amp;":"</f>
        <v>Formula in cell F26:</v>
      </c>
      <c r="G28" s="53" t="str">
        <f>"Formula in cell "&amp;ADDRESS(ROW(G26),COLUMN(G26),4)&amp;":"</f>
        <v>Formula in cell G26:</v>
      </c>
    </row>
    <row r="29" spans="2:7" x14ac:dyDescent="0.2">
      <c r="F29" t="str">
        <f ca="1">IF(_xlfn.ISFORMULA(F26),_xlfn.FORMULATEXT(F26),"")</f>
        <v/>
      </c>
      <c r="G29" t="str">
        <f ca="1">IF(_xlfn.ISFORMULA(G26),_xlfn.FORMULATEXT(G26),"")</f>
        <v/>
      </c>
    </row>
    <row r="41" spans="5:6" ht="15" x14ac:dyDescent="0.25">
      <c r="E41" s="28" t="s">
        <v>8</v>
      </c>
      <c r="F41" s="25">
        <f>SUMPRODUCT(FV(D11,D10-B16:B24,,-D16:D24))</f>
        <v>45000</v>
      </c>
    </row>
  </sheetData>
  <printOptions horizontalCentered="1" headings="1"/>
  <pageMargins left="0.4" right="0.4" top="0.4" bottom="0.6" header="0.3" footer="0.3"/>
  <pageSetup scale="47" orientation="landscape" r:id="rId1"/>
  <headerFoot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41"/>
  <sheetViews>
    <sheetView zoomScale="130" zoomScaleNormal="130" workbookViewId="0">
      <selection activeCell="F26" sqref="F26"/>
    </sheetView>
  </sheetViews>
  <sheetFormatPr defaultRowHeight="14.25" x14ac:dyDescent="0.2"/>
  <cols>
    <col min="1" max="1" width="28.125" customWidth="1"/>
    <col min="2" max="3" width="13.625" bestFit="1" customWidth="1"/>
    <col min="4" max="4" width="19" bestFit="1" customWidth="1"/>
    <col min="5" max="5" width="18.25" bestFit="1" customWidth="1"/>
    <col min="6" max="6" width="19.875" bestFit="1" customWidth="1"/>
    <col min="7" max="7" width="19.375" customWidth="1"/>
    <col min="10" max="10" width="11.625" bestFit="1" customWidth="1"/>
  </cols>
  <sheetData>
    <row r="1" spans="1:7" ht="18" x14ac:dyDescent="0.25">
      <c r="A1" s="76" t="s">
        <v>86</v>
      </c>
    </row>
    <row r="2" spans="1:7" ht="23.25" x14ac:dyDescent="0.35">
      <c r="A2" s="54" t="s">
        <v>29</v>
      </c>
      <c r="B2" s="54"/>
      <c r="C2" s="54"/>
      <c r="D2" s="54"/>
      <c r="E2" s="54"/>
      <c r="F2" s="54"/>
      <c r="G2" s="54"/>
    </row>
    <row r="4" spans="1:7" x14ac:dyDescent="0.2">
      <c r="A4" s="34" t="s">
        <v>22</v>
      </c>
      <c r="B4" s="35"/>
      <c r="C4" s="35"/>
      <c r="D4" s="35"/>
      <c r="E4" s="35"/>
      <c r="F4" s="35"/>
      <c r="G4" s="36"/>
    </row>
    <row r="5" spans="1:7" x14ac:dyDescent="0.2">
      <c r="A5" s="37" t="s">
        <v>17</v>
      </c>
      <c r="B5" s="38"/>
      <c r="C5" s="38"/>
      <c r="D5" s="38"/>
      <c r="E5" s="38"/>
      <c r="F5" s="38"/>
      <c r="G5" s="39"/>
    </row>
    <row r="7" spans="1:7" x14ac:dyDescent="0.2">
      <c r="A7" s="27" t="s">
        <v>12</v>
      </c>
      <c r="B7" s="27" t="s">
        <v>13</v>
      </c>
      <c r="C7" s="27" t="s">
        <v>14</v>
      </c>
      <c r="D7" s="27" t="s">
        <v>27</v>
      </c>
    </row>
    <row r="8" spans="1:7" x14ac:dyDescent="0.2">
      <c r="A8" s="31" t="s">
        <v>9</v>
      </c>
      <c r="B8" s="32" t="s">
        <v>3</v>
      </c>
      <c r="C8" s="32"/>
      <c r="D8" s="48">
        <v>0.06</v>
      </c>
    </row>
    <row r="9" spans="1:7" x14ac:dyDescent="0.2">
      <c r="A9" s="31" t="s">
        <v>10</v>
      </c>
      <c r="B9" s="32" t="s">
        <v>4</v>
      </c>
      <c r="C9" s="32"/>
      <c r="D9" s="49">
        <v>1</v>
      </c>
    </row>
    <row r="10" spans="1:7" x14ac:dyDescent="0.2">
      <c r="A10" s="31" t="s">
        <v>1</v>
      </c>
      <c r="B10" s="32" t="s">
        <v>2</v>
      </c>
      <c r="C10" s="32"/>
      <c r="D10" s="48">
        <v>8</v>
      </c>
    </row>
    <row r="11" spans="1:7" x14ac:dyDescent="0.2">
      <c r="A11" s="31" t="s">
        <v>5</v>
      </c>
      <c r="B11" s="32" t="s">
        <v>6</v>
      </c>
      <c r="C11" s="32" t="s">
        <v>7</v>
      </c>
      <c r="D11" s="30">
        <f>D8/D9</f>
        <v>0.06</v>
      </c>
    </row>
    <row r="13" spans="1:7" x14ac:dyDescent="0.2">
      <c r="E13" s="53" t="str">
        <f t="shared" ref="E13:G13" si="0">"Formula in cell "&amp;ADDRESS(ROW(E16),COLUMN(E16),4)&amp;":"</f>
        <v>Formula in cell E16:</v>
      </c>
      <c r="F13" s="53" t="str">
        <f t="shared" si="0"/>
        <v>Formula in cell F16:</v>
      </c>
      <c r="G13" s="53" t="str">
        <f t="shared" si="0"/>
        <v>Formula in cell G16:</v>
      </c>
    </row>
    <row r="14" spans="1:7" x14ac:dyDescent="0.2">
      <c r="E14" t="str">
        <f t="shared" ref="E14:G14" ca="1" si="1">IF(_xlfn.ISFORMULA(E16),_xlfn.FORMULATEXT(E16),"")</f>
        <v>=$D$10-B16</v>
      </c>
      <c r="F14" t="str">
        <f t="shared" ca="1" si="1"/>
        <v>=FV($D$11,E16,,-D16)</v>
      </c>
      <c r="G14" t="str">
        <f t="shared" ca="1" si="1"/>
        <v>=D16*(1+$D$11)^E16</v>
      </c>
    </row>
    <row r="15" spans="1:7" ht="42.75" x14ac:dyDescent="0.2">
      <c r="B15" s="27" t="s">
        <v>1</v>
      </c>
      <c r="C15" s="27" t="s">
        <v>16</v>
      </c>
      <c r="D15" s="50" t="s">
        <v>26</v>
      </c>
      <c r="E15" s="50" t="s">
        <v>11</v>
      </c>
      <c r="F15" s="50" t="s">
        <v>30</v>
      </c>
      <c r="G15" s="27" t="s">
        <v>19</v>
      </c>
    </row>
    <row r="16" spans="1:7" x14ac:dyDescent="0.2">
      <c r="B16" s="23">
        <v>0</v>
      </c>
      <c r="C16" s="51">
        <v>43100</v>
      </c>
      <c r="D16" s="33">
        <v>10000</v>
      </c>
      <c r="E16" s="24">
        <f>$D$10-B16</f>
        <v>8</v>
      </c>
      <c r="F16" s="25">
        <f>FV($D$11,E16,,-D16)</f>
        <v>15938.480745308423</v>
      </c>
      <c r="G16" s="25">
        <f>D16*(1+$D$11)^E16</f>
        <v>15938.480745308423</v>
      </c>
    </row>
    <row r="17" spans="2:7" x14ac:dyDescent="0.2">
      <c r="B17" s="23">
        <v>1</v>
      </c>
      <c r="C17" s="51">
        <v>43465</v>
      </c>
      <c r="D17" s="33"/>
      <c r="E17" s="24">
        <f t="shared" ref="E17:E24" si="2">$D$10-B17</f>
        <v>7</v>
      </c>
      <c r="F17" s="25">
        <f t="shared" ref="F17:F23" si="3">FV($D$11,E17,,-D17)</f>
        <v>0</v>
      </c>
      <c r="G17" s="25">
        <f t="shared" ref="G17:G23" si="4">D17*(1+$D$11)^E17</f>
        <v>0</v>
      </c>
    </row>
    <row r="18" spans="2:7" x14ac:dyDescent="0.2">
      <c r="B18" s="23">
        <v>2</v>
      </c>
      <c r="C18" s="51">
        <v>43830</v>
      </c>
      <c r="D18" s="33"/>
      <c r="E18" s="24">
        <f t="shared" si="2"/>
        <v>6</v>
      </c>
      <c r="F18" s="25">
        <f t="shared" si="3"/>
        <v>0</v>
      </c>
      <c r="G18" s="25">
        <f t="shared" si="4"/>
        <v>0</v>
      </c>
    </row>
    <row r="19" spans="2:7" x14ac:dyDescent="0.2">
      <c r="B19" s="23">
        <v>3</v>
      </c>
      <c r="C19" s="51">
        <v>44196</v>
      </c>
      <c r="D19" s="33">
        <v>20000</v>
      </c>
      <c r="E19" s="24">
        <f t="shared" si="2"/>
        <v>5</v>
      </c>
      <c r="F19" s="25">
        <f t="shared" si="3"/>
        <v>26764.511552000011</v>
      </c>
      <c r="G19" s="25">
        <f t="shared" si="4"/>
        <v>26764.511552000011</v>
      </c>
    </row>
    <row r="20" spans="2:7" x14ac:dyDescent="0.2">
      <c r="B20" s="23">
        <v>4</v>
      </c>
      <c r="C20" s="51">
        <v>44561</v>
      </c>
      <c r="D20" s="33"/>
      <c r="E20" s="24">
        <f t="shared" si="2"/>
        <v>4</v>
      </c>
      <c r="F20" s="25">
        <f t="shared" si="3"/>
        <v>0</v>
      </c>
      <c r="G20" s="25">
        <f t="shared" si="4"/>
        <v>0</v>
      </c>
    </row>
    <row r="21" spans="2:7" x14ac:dyDescent="0.2">
      <c r="B21" s="23">
        <v>5</v>
      </c>
      <c r="C21" s="51">
        <v>44926</v>
      </c>
      <c r="D21" s="33"/>
      <c r="E21" s="24">
        <f t="shared" si="2"/>
        <v>3</v>
      </c>
      <c r="F21" s="25">
        <f t="shared" si="3"/>
        <v>0</v>
      </c>
      <c r="G21" s="25">
        <f t="shared" si="4"/>
        <v>0</v>
      </c>
    </row>
    <row r="22" spans="2:7" x14ac:dyDescent="0.2">
      <c r="B22" s="23">
        <v>6</v>
      </c>
      <c r="C22" s="51">
        <v>45291</v>
      </c>
      <c r="D22" s="33">
        <v>15000</v>
      </c>
      <c r="E22" s="24">
        <f t="shared" si="2"/>
        <v>2</v>
      </c>
      <c r="F22" s="25">
        <f t="shared" si="3"/>
        <v>16854.000000000004</v>
      </c>
      <c r="G22" s="25">
        <f t="shared" si="4"/>
        <v>16854.000000000004</v>
      </c>
    </row>
    <row r="23" spans="2:7" x14ac:dyDescent="0.2">
      <c r="B23" s="23">
        <v>7</v>
      </c>
      <c r="C23" s="51">
        <v>45657</v>
      </c>
      <c r="D23" s="33"/>
      <c r="E23" s="24">
        <f t="shared" si="2"/>
        <v>1</v>
      </c>
      <c r="F23" s="25">
        <f t="shared" si="3"/>
        <v>0</v>
      </c>
      <c r="G23" s="25">
        <f t="shared" si="4"/>
        <v>0</v>
      </c>
    </row>
    <row r="24" spans="2:7" x14ac:dyDescent="0.2">
      <c r="B24" s="23">
        <v>8</v>
      </c>
      <c r="C24" s="51">
        <v>46022</v>
      </c>
      <c r="D24" s="33"/>
      <c r="E24" s="24">
        <f t="shared" si="2"/>
        <v>0</v>
      </c>
      <c r="F24" s="25">
        <f>FV($D$11,E24,,-D24)</f>
        <v>0</v>
      </c>
      <c r="G24" s="25">
        <f>D24*(1+$D$11)^E24</f>
        <v>0</v>
      </c>
    </row>
    <row r="26" spans="2:7" x14ac:dyDescent="0.2">
      <c r="E26" s="27" t="s">
        <v>18</v>
      </c>
      <c r="F26" s="25">
        <f>SUM(F16:F24)</f>
        <v>59556.992297308432</v>
      </c>
      <c r="G26" s="25">
        <f>SUM(G16:G24)</f>
        <v>59556.992297308432</v>
      </c>
    </row>
    <row r="28" spans="2:7" x14ac:dyDescent="0.2">
      <c r="F28" s="53" t="str">
        <f>"Formula in cell "&amp;ADDRESS(ROW(F26),COLUMN(F26),4)&amp;":"</f>
        <v>Formula in cell F26:</v>
      </c>
      <c r="G28" s="53" t="str">
        <f>"Formula in cell "&amp;ADDRESS(ROW(G26),COLUMN(G26),4)&amp;":"</f>
        <v>Formula in cell G26:</v>
      </c>
    </row>
    <row r="29" spans="2:7" x14ac:dyDescent="0.2">
      <c r="F29" t="str">
        <f ca="1">IF(_xlfn.ISFORMULA(F26),_xlfn.FORMULATEXT(F26),"")</f>
        <v>=SUM(F16:F24)</v>
      </c>
      <c r="G29" t="str">
        <f ca="1">IF(_xlfn.ISFORMULA(G26),_xlfn.FORMULATEXT(G26),"")</f>
        <v>=SUM(G16:G24)</v>
      </c>
    </row>
    <row r="41" spans="5:6" ht="15" x14ac:dyDescent="0.25">
      <c r="E41" s="28" t="s">
        <v>8</v>
      </c>
      <c r="F41" s="25">
        <f>SUMPRODUCT(FV(D11,D10-B16:B24,,-D16:D24))</f>
        <v>59556.992297308432</v>
      </c>
    </row>
  </sheetData>
  <printOptions horizontalCentered="1" headings="1"/>
  <pageMargins left="0.4" right="0.4" top="0.4" bottom="0.6" header="0.3" footer="0.3"/>
  <pageSetup scale="47" orientation="landscape" r:id="rId1"/>
  <headerFooter>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00FF"/>
    <pageSetUpPr fitToPage="1"/>
  </sheetPr>
  <dimension ref="A1:H32"/>
  <sheetViews>
    <sheetView zoomScale="116" zoomScaleNormal="116" workbookViewId="0">
      <selection activeCell="D11" sqref="D11"/>
    </sheetView>
  </sheetViews>
  <sheetFormatPr defaultRowHeight="14.25" x14ac:dyDescent="0.2"/>
  <cols>
    <col min="1" max="1" width="33.375" customWidth="1"/>
    <col min="2" max="2" width="14.875" customWidth="1"/>
    <col min="3" max="3" width="13.625" bestFit="1" customWidth="1"/>
    <col min="4" max="4" width="22.75" customWidth="1"/>
    <col min="5" max="5" width="20" bestFit="1" customWidth="1"/>
    <col min="6" max="6" width="20.125" bestFit="1" customWidth="1"/>
    <col min="7" max="7" width="5.75" customWidth="1"/>
    <col min="8" max="8" width="19.625" customWidth="1"/>
  </cols>
  <sheetData>
    <row r="1" spans="1:8" ht="18" x14ac:dyDescent="0.25">
      <c r="A1" s="76" t="s">
        <v>87</v>
      </c>
    </row>
    <row r="2" spans="1:8" ht="23.25" x14ac:dyDescent="0.35">
      <c r="A2" s="54" t="s">
        <v>32</v>
      </c>
      <c r="B2" s="54"/>
      <c r="C2" s="54"/>
      <c r="D2" s="54"/>
      <c r="E2" s="54"/>
      <c r="F2" s="54"/>
      <c r="G2" s="54"/>
      <c r="H2" s="54"/>
    </row>
    <row r="4" spans="1:8" x14ac:dyDescent="0.2">
      <c r="A4" s="34" t="s">
        <v>23</v>
      </c>
      <c r="B4" s="35"/>
      <c r="C4" s="35"/>
      <c r="D4" s="35"/>
      <c r="E4" s="35"/>
      <c r="F4" s="35"/>
      <c r="G4" s="35"/>
      <c r="H4" s="36"/>
    </row>
    <row r="5" spans="1:8" x14ac:dyDescent="0.2">
      <c r="A5" s="37" t="s">
        <v>24</v>
      </c>
      <c r="B5" s="38"/>
      <c r="C5" s="38"/>
      <c r="D5" s="38"/>
      <c r="E5" s="38"/>
      <c r="F5" s="38"/>
      <c r="G5" s="38"/>
      <c r="H5" s="39"/>
    </row>
    <row r="7" spans="1:8" x14ac:dyDescent="0.2">
      <c r="A7" s="27" t="s">
        <v>12</v>
      </c>
      <c r="B7" s="27" t="s">
        <v>13</v>
      </c>
      <c r="C7" s="27" t="s">
        <v>14</v>
      </c>
      <c r="D7" s="27" t="s">
        <v>27</v>
      </c>
    </row>
    <row r="8" spans="1:8" ht="28.5" x14ac:dyDescent="0.2">
      <c r="A8" s="31" t="s">
        <v>21</v>
      </c>
      <c r="B8" s="32" t="s">
        <v>3</v>
      </c>
      <c r="C8" s="32"/>
      <c r="D8" s="48">
        <v>0.17</v>
      </c>
    </row>
    <row r="9" spans="1:8" x14ac:dyDescent="0.2">
      <c r="A9" s="31" t="s">
        <v>10</v>
      </c>
      <c r="B9" s="32" t="s">
        <v>4</v>
      </c>
      <c r="C9" s="32"/>
      <c r="D9" s="49">
        <v>1</v>
      </c>
    </row>
    <row r="10" spans="1:8" x14ac:dyDescent="0.2">
      <c r="A10" s="31" t="s">
        <v>1</v>
      </c>
      <c r="B10" s="32" t="s">
        <v>2</v>
      </c>
      <c r="C10" s="32"/>
      <c r="D10" s="48">
        <v>8</v>
      </c>
    </row>
    <row r="11" spans="1:8" x14ac:dyDescent="0.2">
      <c r="A11" s="31" t="s">
        <v>5</v>
      </c>
      <c r="B11" s="32" t="s">
        <v>6</v>
      </c>
      <c r="C11" s="32" t="s">
        <v>7</v>
      </c>
      <c r="D11" s="30"/>
    </row>
    <row r="13" spans="1:8" x14ac:dyDescent="0.2">
      <c r="E13" s="53" t="str">
        <f t="shared" ref="E13:F13" si="0">"Formula in cell "&amp;ADDRESS(ROW(E16),COLUMN(E16),4)&amp;":"</f>
        <v>Formula in cell E16:</v>
      </c>
      <c r="F13" s="53" t="str">
        <f t="shared" si="0"/>
        <v>Formula in cell F16:</v>
      </c>
      <c r="H13" s="53" t="str">
        <f t="shared" ref="H13" si="1">"Formula in cell "&amp;ADDRESS(ROW(H16),COLUMN(H16),4)&amp;":"</f>
        <v>Formula in cell H16:</v>
      </c>
    </row>
    <row r="14" spans="1:8" x14ac:dyDescent="0.2">
      <c r="E14" t="str">
        <f t="shared" ref="E14:F14" ca="1" si="2">IF(_xlfn.ISFORMULA(E16),_xlfn.FORMULATEXT(E16),"")</f>
        <v/>
      </c>
      <c r="F14" t="str">
        <f t="shared" ca="1" si="2"/>
        <v/>
      </c>
      <c r="H14" t="str">
        <f t="shared" ref="H14" ca="1" si="3">IF(_xlfn.ISFORMULA(H16),_xlfn.FORMULATEXT(H16),"")</f>
        <v/>
      </c>
    </row>
    <row r="15" spans="1:8" ht="42.75" x14ac:dyDescent="0.2">
      <c r="B15" s="27" t="s">
        <v>1</v>
      </c>
      <c r="C15" s="27" t="s">
        <v>16</v>
      </c>
      <c r="D15" s="50" t="s">
        <v>36</v>
      </c>
      <c r="E15" s="50" t="s">
        <v>31</v>
      </c>
      <c r="F15" s="27" t="s">
        <v>20</v>
      </c>
      <c r="H15" s="52" t="s">
        <v>28</v>
      </c>
    </row>
    <row r="16" spans="1:8" x14ac:dyDescent="0.2">
      <c r="A16" s="47"/>
      <c r="B16" s="23">
        <v>0</v>
      </c>
      <c r="C16" s="51">
        <v>43100</v>
      </c>
      <c r="D16" s="33"/>
      <c r="E16" s="26"/>
      <c r="F16" s="26"/>
      <c r="H16" s="26"/>
    </row>
    <row r="17" spans="1:8" x14ac:dyDescent="0.2">
      <c r="A17" s="47"/>
      <c r="B17" s="23">
        <v>1</v>
      </c>
      <c r="C17" s="51">
        <v>43465</v>
      </c>
      <c r="D17" s="33">
        <v>50000</v>
      </c>
      <c r="E17" s="26"/>
      <c r="F17" s="26"/>
      <c r="H17" s="26"/>
    </row>
    <row r="18" spans="1:8" x14ac:dyDescent="0.2">
      <c r="A18" s="47"/>
      <c r="B18" s="23">
        <v>2</v>
      </c>
      <c r="C18" s="51">
        <v>43830</v>
      </c>
      <c r="D18" s="33"/>
      <c r="E18" s="26"/>
      <c r="F18" s="26"/>
      <c r="H18" s="26"/>
    </row>
    <row r="19" spans="1:8" x14ac:dyDescent="0.2">
      <c r="A19" s="47"/>
      <c r="B19" s="23">
        <v>3</v>
      </c>
      <c r="C19" s="51">
        <v>44196</v>
      </c>
      <c r="D19" s="33">
        <v>25000</v>
      </c>
      <c r="E19" s="26"/>
      <c r="F19" s="26"/>
      <c r="H19" s="26"/>
    </row>
    <row r="20" spans="1:8" x14ac:dyDescent="0.2">
      <c r="A20" s="47"/>
      <c r="B20" s="23">
        <v>4</v>
      </c>
      <c r="C20" s="51">
        <v>44561</v>
      </c>
      <c r="D20" s="33"/>
      <c r="E20" s="26"/>
      <c r="F20" s="26"/>
      <c r="H20" s="26"/>
    </row>
    <row r="21" spans="1:8" x14ac:dyDescent="0.2">
      <c r="A21" s="47"/>
      <c r="B21" s="23">
        <v>5</v>
      </c>
      <c r="C21" s="51">
        <v>44926</v>
      </c>
      <c r="D21" s="33">
        <v>50000</v>
      </c>
      <c r="E21" s="26"/>
      <c r="F21" s="26"/>
      <c r="H21" s="26"/>
    </row>
    <row r="22" spans="1:8" x14ac:dyDescent="0.2">
      <c r="A22" s="47"/>
      <c r="B22" s="23">
        <v>6</v>
      </c>
      <c r="C22" s="51">
        <v>45291</v>
      </c>
      <c r="D22" s="33"/>
      <c r="E22" s="26"/>
      <c r="F22" s="26"/>
      <c r="H22" s="26"/>
    </row>
    <row r="23" spans="1:8" x14ac:dyDescent="0.2">
      <c r="A23" s="47"/>
      <c r="B23" s="23">
        <v>7</v>
      </c>
      <c r="C23" s="51">
        <v>45657</v>
      </c>
      <c r="D23" s="33"/>
      <c r="E23" s="26"/>
      <c r="F23" s="26"/>
      <c r="H23" s="26"/>
    </row>
    <row r="24" spans="1:8" x14ac:dyDescent="0.2">
      <c r="A24" s="47"/>
      <c r="B24" s="23">
        <v>8</v>
      </c>
      <c r="C24" s="51">
        <v>46022</v>
      </c>
      <c r="D24" s="33">
        <v>10000</v>
      </c>
      <c r="E24" s="26"/>
      <c r="F24" s="26"/>
      <c r="H24" s="26"/>
    </row>
    <row r="25" spans="1:8" x14ac:dyDescent="0.2">
      <c r="E25" s="47"/>
      <c r="F25" s="47"/>
    </row>
    <row r="26" spans="1:8" x14ac:dyDescent="0.2">
      <c r="D26" s="27" t="s">
        <v>224</v>
      </c>
      <c r="E26" s="26"/>
      <c r="F26" s="26"/>
      <c r="G26" t="s">
        <v>108</v>
      </c>
    </row>
    <row r="28" spans="1:8" x14ac:dyDescent="0.2">
      <c r="E28" s="53" t="str">
        <f>"Formula in cell "&amp;ADDRESS(ROW(E26),COLUMN(E26),4)&amp;":"</f>
        <v>Formula in cell E26:</v>
      </c>
      <c r="F28" s="53" t="str">
        <f>"Formula in cell "&amp;ADDRESS(ROW(F26),COLUMN(F26),4)&amp;":"</f>
        <v>Formula in cell F26:</v>
      </c>
    </row>
    <row r="29" spans="1:8" x14ac:dyDescent="0.2">
      <c r="E29" t="str">
        <f ca="1">IF(_xlfn.ISFORMULA(E26),_xlfn.FORMULATEXT(E26),"")</f>
        <v/>
      </c>
      <c r="F29" t="str">
        <f ca="1">IF(_xlfn.ISFORMULA(F26),_xlfn.FORMULATEXT(F26),"")</f>
        <v/>
      </c>
    </row>
    <row r="31" spans="1:8" ht="15" x14ac:dyDescent="0.25">
      <c r="D31" t="s">
        <v>109</v>
      </c>
      <c r="F31" s="91" t="s">
        <v>106</v>
      </c>
    </row>
    <row r="32" spans="1:8" ht="15" x14ac:dyDescent="0.25">
      <c r="D32" t="s">
        <v>110</v>
      </c>
      <c r="F32" s="92" t="s">
        <v>107</v>
      </c>
    </row>
  </sheetData>
  <printOptions horizontalCentered="1" headings="1"/>
  <pageMargins left="0.4" right="0.4" top="0.4" bottom="0.6" header="0.3" footer="0.3"/>
  <pageSetup scale="55" orientation="landscape" r:id="rId1"/>
  <headerFooter>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32"/>
  <sheetViews>
    <sheetView zoomScale="116" zoomScaleNormal="116" workbookViewId="0">
      <selection activeCell="D21" sqref="D21"/>
    </sheetView>
  </sheetViews>
  <sheetFormatPr defaultRowHeight="14.25" x14ac:dyDescent="0.2"/>
  <cols>
    <col min="1" max="1" width="33.375" customWidth="1"/>
    <col min="2" max="2" width="14.875" customWidth="1"/>
    <col min="3" max="3" width="13.625" bestFit="1" customWidth="1"/>
    <col min="4" max="4" width="22.75" customWidth="1"/>
    <col min="5" max="5" width="20" bestFit="1" customWidth="1"/>
    <col min="6" max="6" width="20.125" bestFit="1" customWidth="1"/>
    <col min="7" max="7" width="5.75" customWidth="1"/>
    <col min="8" max="8" width="19.625" customWidth="1"/>
  </cols>
  <sheetData>
    <row r="1" spans="1:8" ht="18" x14ac:dyDescent="0.25">
      <c r="A1" s="76" t="s">
        <v>87</v>
      </c>
    </row>
    <row r="2" spans="1:8" ht="23.25" x14ac:dyDescent="0.35">
      <c r="A2" s="54" t="s">
        <v>32</v>
      </c>
      <c r="B2" s="54"/>
      <c r="C2" s="54"/>
      <c r="D2" s="54"/>
      <c r="E2" s="54"/>
      <c r="F2" s="54"/>
      <c r="G2" s="54"/>
      <c r="H2" s="54"/>
    </row>
    <row r="4" spans="1:8" x14ac:dyDescent="0.2">
      <c r="A4" s="34" t="s">
        <v>23</v>
      </c>
      <c r="B4" s="35"/>
      <c r="C4" s="35"/>
      <c r="D4" s="35"/>
      <c r="E4" s="35"/>
      <c r="F4" s="35"/>
      <c r="G4" s="35"/>
      <c r="H4" s="36"/>
    </row>
    <row r="5" spans="1:8" x14ac:dyDescent="0.2">
      <c r="A5" s="37" t="s">
        <v>24</v>
      </c>
      <c r="B5" s="38"/>
      <c r="C5" s="38"/>
      <c r="D5" s="38"/>
      <c r="E5" s="38"/>
      <c r="F5" s="38"/>
      <c r="G5" s="38"/>
      <c r="H5" s="39"/>
    </row>
    <row r="7" spans="1:8" x14ac:dyDescent="0.2">
      <c r="A7" s="27" t="s">
        <v>12</v>
      </c>
      <c r="B7" s="27" t="s">
        <v>13</v>
      </c>
      <c r="C7" s="27" t="s">
        <v>14</v>
      </c>
      <c r="D7" s="27" t="s">
        <v>27</v>
      </c>
    </row>
    <row r="8" spans="1:8" ht="28.5" x14ac:dyDescent="0.2">
      <c r="A8" s="31" t="s">
        <v>21</v>
      </c>
      <c r="B8" s="32" t="s">
        <v>3</v>
      </c>
      <c r="C8" s="32"/>
      <c r="D8" s="48">
        <v>0.17</v>
      </c>
    </row>
    <row r="9" spans="1:8" x14ac:dyDescent="0.2">
      <c r="A9" s="31" t="s">
        <v>10</v>
      </c>
      <c r="B9" s="32" t="s">
        <v>4</v>
      </c>
      <c r="C9" s="32"/>
      <c r="D9" s="49">
        <v>1</v>
      </c>
    </row>
    <row r="10" spans="1:8" x14ac:dyDescent="0.2">
      <c r="A10" s="31" t="s">
        <v>1</v>
      </c>
      <c r="B10" s="32" t="s">
        <v>2</v>
      </c>
      <c r="C10" s="32"/>
      <c r="D10" s="48">
        <v>8</v>
      </c>
    </row>
    <row r="11" spans="1:8" x14ac:dyDescent="0.2">
      <c r="A11" s="31" t="s">
        <v>5</v>
      </c>
      <c r="B11" s="32" t="s">
        <v>6</v>
      </c>
      <c r="C11" s="32" t="s">
        <v>7</v>
      </c>
      <c r="D11" s="30">
        <f>D8/D9</f>
        <v>0.17</v>
      </c>
    </row>
    <row r="13" spans="1:8" x14ac:dyDescent="0.2">
      <c r="E13" s="53" t="str">
        <f t="shared" ref="E13:F13" si="0">"Formula in cell "&amp;ADDRESS(ROW(E16),COLUMN(E16),4)&amp;":"</f>
        <v>Formula in cell E16:</v>
      </c>
      <c r="F13" s="53" t="str">
        <f t="shared" si="0"/>
        <v>Formula in cell F16:</v>
      </c>
      <c r="H13" s="53" t="str">
        <f t="shared" ref="H13" si="1">"Formula in cell "&amp;ADDRESS(ROW(H16),COLUMN(H16),4)&amp;":"</f>
        <v>Formula in cell H16:</v>
      </c>
    </row>
    <row r="14" spans="1:8" x14ac:dyDescent="0.2">
      <c r="E14" t="str">
        <f t="shared" ref="E14:F14" ca="1" si="2">IF(_xlfn.ISFORMULA(E16),_xlfn.FORMULATEXT(E16),"")</f>
        <v>=PV($D$11,B16,,D16)</v>
      </c>
      <c r="F14" t="str">
        <f t="shared" ca="1" si="2"/>
        <v>=D16/(1+$D$11)^B16</v>
      </c>
      <c r="H14" t="str">
        <f t="shared" ref="H14" ca="1" si="3">IF(_xlfn.ISFORMULA(H16),_xlfn.FORMULATEXT(H16),"")</f>
        <v>=FV($D$11,B16,,E16)</v>
      </c>
    </row>
    <row r="15" spans="1:8" ht="42.75" x14ac:dyDescent="0.2">
      <c r="B15" s="27" t="s">
        <v>1</v>
      </c>
      <c r="C15" s="27" t="s">
        <v>16</v>
      </c>
      <c r="D15" s="50" t="s">
        <v>36</v>
      </c>
      <c r="E15" s="50" t="s">
        <v>31</v>
      </c>
      <c r="F15" s="27" t="s">
        <v>20</v>
      </c>
      <c r="H15" s="52" t="s">
        <v>28</v>
      </c>
    </row>
    <row r="16" spans="1:8" x14ac:dyDescent="0.2">
      <c r="A16" s="47"/>
      <c r="B16" s="23">
        <v>0</v>
      </c>
      <c r="C16" s="51">
        <v>43100</v>
      </c>
      <c r="D16" s="33"/>
      <c r="E16" s="26">
        <f>PV($D$11,B16,,D16)</f>
        <v>0</v>
      </c>
      <c r="F16" s="26">
        <f>D16/(1+$D$11)^B16</f>
        <v>0</v>
      </c>
      <c r="H16" s="26">
        <f>FV($D$11,B16,,E16)</f>
        <v>0</v>
      </c>
    </row>
    <row r="17" spans="1:8" x14ac:dyDescent="0.2">
      <c r="A17" s="47"/>
      <c r="B17" s="23">
        <v>1</v>
      </c>
      <c r="C17" s="51">
        <v>43465</v>
      </c>
      <c r="D17" s="33">
        <v>50000</v>
      </c>
      <c r="E17" s="26">
        <f>PV($D$11,B17,,D17)</f>
        <v>-42735.042735042734</v>
      </c>
      <c r="F17" s="26">
        <f>D17/(1+$D$11)^B17</f>
        <v>42735.042735042734</v>
      </c>
      <c r="H17" s="26">
        <f>FV($D$11,B17,,E17)</f>
        <v>49999.999999999993</v>
      </c>
    </row>
    <row r="18" spans="1:8" x14ac:dyDescent="0.2">
      <c r="A18" s="47"/>
      <c r="B18" s="23">
        <v>2</v>
      </c>
      <c r="C18" s="51">
        <v>43830</v>
      </c>
      <c r="D18" s="33"/>
      <c r="E18" s="26">
        <f t="shared" ref="E18:E23" si="4">PV($D$11,B18,,D18)</f>
        <v>0</v>
      </c>
      <c r="F18" s="26">
        <f t="shared" ref="F18:F23" si="5">D18/(1+$D$11)^B18</f>
        <v>0</v>
      </c>
      <c r="H18" s="26">
        <f t="shared" ref="H18:H24" si="6">FV($D$11,B18,,E18)</f>
        <v>0</v>
      </c>
    </row>
    <row r="19" spans="1:8" x14ac:dyDescent="0.2">
      <c r="A19" s="47"/>
      <c r="B19" s="23">
        <v>3</v>
      </c>
      <c r="C19" s="51">
        <v>44196</v>
      </c>
      <c r="D19" s="33">
        <v>25000</v>
      </c>
      <c r="E19" s="26">
        <f t="shared" si="4"/>
        <v>-15609.263910819907</v>
      </c>
      <c r="F19" s="26">
        <f t="shared" si="5"/>
        <v>15609.263910819907</v>
      </c>
      <c r="H19" s="26">
        <f t="shared" si="6"/>
        <v>25000</v>
      </c>
    </row>
    <row r="20" spans="1:8" x14ac:dyDescent="0.2">
      <c r="A20" s="47"/>
      <c r="B20" s="23">
        <v>4</v>
      </c>
      <c r="C20" s="51">
        <v>44561</v>
      </c>
      <c r="D20" s="33"/>
      <c r="E20" s="26">
        <f t="shared" si="4"/>
        <v>0</v>
      </c>
      <c r="F20" s="26">
        <f t="shared" si="5"/>
        <v>0</v>
      </c>
      <c r="H20" s="26">
        <f t="shared" si="6"/>
        <v>0</v>
      </c>
    </row>
    <row r="21" spans="1:8" x14ac:dyDescent="0.2">
      <c r="A21" s="47"/>
      <c r="B21" s="23">
        <v>5</v>
      </c>
      <c r="C21" s="51">
        <v>44926</v>
      </c>
      <c r="D21" s="33">
        <v>50000</v>
      </c>
      <c r="E21" s="26">
        <f t="shared" si="4"/>
        <v>-22805.557616801681</v>
      </c>
      <c r="F21" s="26">
        <f t="shared" si="5"/>
        <v>22805.557616801681</v>
      </c>
      <c r="H21" s="26">
        <f t="shared" si="6"/>
        <v>50000</v>
      </c>
    </row>
    <row r="22" spans="1:8" x14ac:dyDescent="0.2">
      <c r="A22" s="47"/>
      <c r="B22" s="23">
        <v>6</v>
      </c>
      <c r="C22" s="51">
        <v>45291</v>
      </c>
      <c r="D22" s="33"/>
      <c r="E22" s="26">
        <f t="shared" si="4"/>
        <v>0</v>
      </c>
      <c r="F22" s="26">
        <f t="shared" si="5"/>
        <v>0</v>
      </c>
      <c r="H22" s="26">
        <f t="shared" si="6"/>
        <v>0</v>
      </c>
    </row>
    <row r="23" spans="1:8" x14ac:dyDescent="0.2">
      <c r="A23" s="47"/>
      <c r="B23" s="23">
        <v>7</v>
      </c>
      <c r="C23" s="51">
        <v>45657</v>
      </c>
      <c r="D23" s="33"/>
      <c r="E23" s="26">
        <f t="shared" si="4"/>
        <v>0</v>
      </c>
      <c r="F23" s="26">
        <f t="shared" si="5"/>
        <v>0</v>
      </c>
      <c r="H23" s="26">
        <f t="shared" si="6"/>
        <v>0</v>
      </c>
    </row>
    <row r="24" spans="1:8" x14ac:dyDescent="0.2">
      <c r="A24" s="47"/>
      <c r="B24" s="23">
        <v>8</v>
      </c>
      <c r="C24" s="51">
        <v>46022</v>
      </c>
      <c r="D24" s="33">
        <v>10000</v>
      </c>
      <c r="E24" s="26">
        <f>PV($D$11,B24,,D24)</f>
        <v>-2847.8237397925323</v>
      </c>
      <c r="F24" s="26">
        <f>D24/(1+$D$11)^B24</f>
        <v>2847.8237397925323</v>
      </c>
      <c r="H24" s="26">
        <f t="shared" si="6"/>
        <v>10000</v>
      </c>
    </row>
    <row r="25" spans="1:8" x14ac:dyDescent="0.2">
      <c r="E25" s="47"/>
      <c r="F25" s="47"/>
    </row>
    <row r="26" spans="1:8" x14ac:dyDescent="0.2">
      <c r="D26" s="27" t="s">
        <v>224</v>
      </c>
      <c r="E26" s="26">
        <f>SUM(E16:E24)</f>
        <v>-83997.688002456853</v>
      </c>
      <c r="F26" s="26">
        <f>SUM(F16:F24)</f>
        <v>83997.688002456853</v>
      </c>
      <c r="G26" t="s">
        <v>108</v>
      </c>
    </row>
    <row r="28" spans="1:8" x14ac:dyDescent="0.2">
      <c r="E28" s="53" t="str">
        <f>"Formula in cell "&amp;ADDRESS(ROW(E26),COLUMN(E26),4)&amp;":"</f>
        <v>Formula in cell E26:</v>
      </c>
      <c r="F28" s="53" t="str">
        <f>"Formula in cell "&amp;ADDRESS(ROW(F26),COLUMN(F26),4)&amp;":"</f>
        <v>Formula in cell F26:</v>
      </c>
    </row>
    <row r="29" spans="1:8" x14ac:dyDescent="0.2">
      <c r="E29" t="str">
        <f ca="1">IF(_xlfn.ISFORMULA(E26),_xlfn.FORMULATEXT(E26),"")</f>
        <v>=SUM(E16:E24)</v>
      </c>
      <c r="F29" t="str">
        <f ca="1">IF(_xlfn.ISFORMULA(F26),_xlfn.FORMULATEXT(F26),"")</f>
        <v>=SUM(F16:F24)</v>
      </c>
    </row>
    <row r="31" spans="1:8" ht="15" x14ac:dyDescent="0.25">
      <c r="D31" t="s">
        <v>109</v>
      </c>
      <c r="F31" s="91" t="s">
        <v>106</v>
      </c>
    </row>
    <row r="32" spans="1:8" ht="15" x14ac:dyDescent="0.25">
      <c r="D32" t="s">
        <v>110</v>
      </c>
      <c r="F32" s="92" t="s">
        <v>107</v>
      </c>
    </row>
  </sheetData>
  <printOptions horizontalCentered="1" headings="1"/>
  <pageMargins left="0.4" right="0.4" top="0.4" bottom="0.6" header="0.3" footer="0.3"/>
  <pageSetup scale="55" orientation="landscape" r:id="rId1"/>
  <headerFooter>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2:V88"/>
  <sheetViews>
    <sheetView showGridLines="0" topLeftCell="A73" zoomScale="145" zoomScaleNormal="145" workbookViewId="0">
      <selection activeCell="B89" sqref="B89"/>
    </sheetView>
  </sheetViews>
  <sheetFormatPr defaultRowHeight="14.25" x14ac:dyDescent="0.2"/>
  <cols>
    <col min="1" max="1" width="9.125" style="61"/>
    <col min="2" max="20" width="7" customWidth="1"/>
  </cols>
  <sheetData>
    <row r="2" spans="1:14" ht="15" x14ac:dyDescent="0.25">
      <c r="A2" s="62" t="s">
        <v>41</v>
      </c>
    </row>
    <row r="3" spans="1:14" x14ac:dyDescent="0.2">
      <c r="A3" s="61" t="s">
        <v>69</v>
      </c>
    </row>
    <row r="4" spans="1:14" x14ac:dyDescent="0.2">
      <c r="A4" s="66" t="s">
        <v>37</v>
      </c>
    </row>
    <row r="5" spans="1:14" x14ac:dyDescent="0.2">
      <c r="A5" s="66" t="s">
        <v>38</v>
      </c>
    </row>
    <row r="7" spans="1:14" ht="15" x14ac:dyDescent="0.25">
      <c r="A7" s="62" t="s">
        <v>34</v>
      </c>
    </row>
    <row r="8" spans="1:14" ht="15" x14ac:dyDescent="0.25">
      <c r="A8" s="61" t="s">
        <v>39</v>
      </c>
    </row>
    <row r="9" spans="1:14" ht="15" x14ac:dyDescent="0.25">
      <c r="A9" s="64" t="s">
        <v>42</v>
      </c>
    </row>
    <row r="10" spans="1:14" x14ac:dyDescent="0.2">
      <c r="A10" s="61" t="s">
        <v>35</v>
      </c>
    </row>
    <row r="12" spans="1:14" ht="15" x14ac:dyDescent="0.25">
      <c r="A12" s="62" t="s">
        <v>70</v>
      </c>
    </row>
    <row r="13" spans="1:14" ht="15" x14ac:dyDescent="0.25">
      <c r="A13" s="61" t="s">
        <v>72</v>
      </c>
      <c r="N13" t="s">
        <v>81</v>
      </c>
    </row>
    <row r="14" spans="1:14" ht="15" x14ac:dyDescent="0.25">
      <c r="A14" s="61" t="s">
        <v>73</v>
      </c>
      <c r="N14" t="s">
        <v>82</v>
      </c>
    </row>
    <row r="15" spans="1:14" ht="15" x14ac:dyDescent="0.25">
      <c r="A15" s="61" t="s">
        <v>75</v>
      </c>
      <c r="N15" t="s">
        <v>83</v>
      </c>
    </row>
    <row r="16" spans="1:14" ht="15" x14ac:dyDescent="0.25">
      <c r="A16" s="61" t="s">
        <v>125</v>
      </c>
      <c r="N16" t="s">
        <v>84</v>
      </c>
    </row>
    <row r="17" spans="1:22" ht="15" x14ac:dyDescent="0.25">
      <c r="A17" s="61" t="s">
        <v>74</v>
      </c>
      <c r="N17" t="s">
        <v>124</v>
      </c>
    </row>
    <row r="19" spans="1:22" ht="15" x14ac:dyDescent="0.25">
      <c r="A19" s="62" t="s">
        <v>40</v>
      </c>
    </row>
    <row r="21" spans="1:22" ht="23.25" x14ac:dyDescent="0.35">
      <c r="A21" s="63" t="s">
        <v>71</v>
      </c>
      <c r="B21" s="57"/>
      <c r="C21" s="57"/>
      <c r="D21" s="57"/>
      <c r="E21" s="57"/>
      <c r="F21" s="57"/>
      <c r="G21" s="57"/>
      <c r="H21" s="57"/>
      <c r="I21" s="57"/>
      <c r="J21" s="57"/>
      <c r="K21" s="57"/>
      <c r="L21" s="57"/>
      <c r="M21" s="57"/>
      <c r="N21" s="57"/>
      <c r="O21" s="57"/>
      <c r="P21" s="57"/>
      <c r="Q21" s="57"/>
      <c r="R21" s="57"/>
      <c r="S21" s="57"/>
      <c r="T21" s="58"/>
      <c r="U21" s="58"/>
      <c r="V21" s="58"/>
    </row>
    <row r="23" spans="1:22" ht="16.5" x14ac:dyDescent="0.25">
      <c r="T23" s="65" t="s">
        <v>33</v>
      </c>
    </row>
    <row r="24" spans="1:22" x14ac:dyDescent="0.2">
      <c r="S24" s="60"/>
    </row>
    <row r="25" spans="1:22" x14ac:dyDescent="0.2">
      <c r="A25" s="61">
        <v>0</v>
      </c>
      <c r="B25">
        <v>1</v>
      </c>
      <c r="C25">
        <v>2</v>
      </c>
      <c r="D25">
        <v>3</v>
      </c>
      <c r="E25">
        <v>4</v>
      </c>
      <c r="F25">
        <v>5</v>
      </c>
      <c r="G25">
        <v>6</v>
      </c>
      <c r="H25">
        <v>7</v>
      </c>
      <c r="I25">
        <v>8</v>
      </c>
      <c r="J25">
        <v>9</v>
      </c>
      <c r="K25">
        <v>10</v>
      </c>
      <c r="L25">
        <v>11</v>
      </c>
      <c r="M25">
        <v>12</v>
      </c>
      <c r="N25">
        <v>13</v>
      </c>
      <c r="O25">
        <v>14</v>
      </c>
      <c r="P25">
        <v>15</v>
      </c>
      <c r="Q25">
        <v>16</v>
      </c>
      <c r="R25">
        <v>17</v>
      </c>
      <c r="S25" s="60">
        <v>18</v>
      </c>
    </row>
    <row r="26" spans="1:22" x14ac:dyDescent="0.2">
      <c r="A26" s="61" t="s">
        <v>1</v>
      </c>
      <c r="B26" s="29"/>
      <c r="C26" s="29"/>
      <c r="D26" s="29"/>
      <c r="E26" s="29"/>
      <c r="F26" s="29"/>
      <c r="G26" s="29"/>
      <c r="H26" s="29"/>
      <c r="I26" s="29"/>
      <c r="J26" s="29"/>
      <c r="K26" s="29"/>
      <c r="L26" s="29"/>
      <c r="M26" s="29"/>
      <c r="N26" s="29"/>
      <c r="O26" s="29"/>
      <c r="P26" s="29"/>
      <c r="Q26" s="29"/>
      <c r="R26" s="29"/>
      <c r="S26" s="29"/>
      <c r="T26" s="59"/>
    </row>
    <row r="27" spans="1:22" x14ac:dyDescent="0.2">
      <c r="B27" s="55"/>
      <c r="C27" s="55"/>
      <c r="D27" s="55"/>
      <c r="E27" s="55"/>
      <c r="F27" s="55"/>
      <c r="G27" s="55"/>
      <c r="H27" s="55"/>
      <c r="I27" s="55"/>
      <c r="J27" s="55"/>
      <c r="K27" s="55"/>
      <c r="L27" s="55"/>
      <c r="M27" s="55"/>
      <c r="N27" s="55"/>
      <c r="O27" s="55"/>
      <c r="P27" s="55"/>
      <c r="Q27" s="55"/>
      <c r="R27" s="55"/>
      <c r="S27" s="55"/>
      <c r="T27" s="56"/>
    </row>
    <row r="28" spans="1:22" x14ac:dyDescent="0.2">
      <c r="B28">
        <v>-4000</v>
      </c>
      <c r="C28">
        <v>-4000</v>
      </c>
      <c r="D28">
        <v>-4000</v>
      </c>
      <c r="E28">
        <v>-4000</v>
      </c>
      <c r="F28">
        <v>-4000</v>
      </c>
      <c r="G28">
        <v>-4000</v>
      </c>
      <c r="H28">
        <v>-4000</v>
      </c>
      <c r="I28">
        <v>-4000</v>
      </c>
      <c r="J28">
        <v>-4000</v>
      </c>
      <c r="K28">
        <v>-4000</v>
      </c>
      <c r="L28">
        <v>-4000</v>
      </c>
      <c r="M28">
        <v>-4000</v>
      </c>
      <c r="N28">
        <v>-4000</v>
      </c>
      <c r="O28">
        <v>-4000</v>
      </c>
      <c r="P28">
        <v>-4000</v>
      </c>
      <c r="Q28">
        <v>-4000</v>
      </c>
      <c r="R28">
        <v>-4000</v>
      </c>
      <c r="S28">
        <v>-4000</v>
      </c>
    </row>
    <row r="30" spans="1:22" ht="16.5" x14ac:dyDescent="0.25">
      <c r="B30" s="65" t="s">
        <v>97</v>
      </c>
    </row>
    <row r="36" spans="1:21" ht="15" x14ac:dyDescent="0.25">
      <c r="A36" s="62" t="s">
        <v>98</v>
      </c>
    </row>
    <row r="38" spans="1:21" ht="23.25" x14ac:dyDescent="0.35">
      <c r="A38" s="63" t="s">
        <v>85</v>
      </c>
      <c r="B38" s="57"/>
      <c r="C38" s="57"/>
      <c r="D38" s="57"/>
      <c r="E38" s="57"/>
      <c r="F38" s="57"/>
      <c r="G38" s="57"/>
      <c r="H38" s="57"/>
      <c r="I38" s="57"/>
      <c r="J38" s="57"/>
      <c r="K38" s="57"/>
      <c r="L38" s="57"/>
      <c r="M38" s="57"/>
      <c r="N38" s="57"/>
      <c r="O38" s="57"/>
      <c r="P38" s="57"/>
      <c r="Q38" s="57"/>
      <c r="R38" s="57"/>
      <c r="S38" s="57"/>
      <c r="T38" s="58"/>
      <c r="U38" s="58"/>
    </row>
    <row r="40" spans="1:21" x14ac:dyDescent="0.2">
      <c r="A40"/>
    </row>
    <row r="41" spans="1:21" x14ac:dyDescent="0.2">
      <c r="A41"/>
      <c r="C41" s="79">
        <v>10000</v>
      </c>
      <c r="D41" s="79">
        <v>10000</v>
      </c>
      <c r="E41" s="79">
        <v>10000</v>
      </c>
      <c r="F41" s="79">
        <v>10000</v>
      </c>
      <c r="G41" s="79">
        <v>10000</v>
      </c>
      <c r="H41" s="79">
        <v>10000</v>
      </c>
      <c r="I41" s="79">
        <v>10000</v>
      </c>
      <c r="J41" s="79">
        <v>10000</v>
      </c>
      <c r="K41" s="79">
        <v>10000</v>
      </c>
      <c r="L41" s="79">
        <v>10000</v>
      </c>
    </row>
    <row r="42" spans="1:21" x14ac:dyDescent="0.2">
      <c r="A42">
        <v>0</v>
      </c>
      <c r="B42">
        <v>1</v>
      </c>
      <c r="C42">
        <v>2</v>
      </c>
      <c r="D42">
        <v>3</v>
      </c>
      <c r="E42">
        <v>4</v>
      </c>
      <c r="F42">
        <v>5</v>
      </c>
      <c r="G42">
        <v>6</v>
      </c>
      <c r="H42">
        <v>7</v>
      </c>
      <c r="I42">
        <v>8</v>
      </c>
      <c r="J42">
        <v>9</v>
      </c>
      <c r="K42">
        <v>10</v>
      </c>
    </row>
    <row r="43" spans="1:21" x14ac:dyDescent="0.2">
      <c r="A43" t="s">
        <v>1</v>
      </c>
      <c r="B43" s="29"/>
      <c r="C43" s="29"/>
      <c r="D43" s="29"/>
      <c r="E43" s="29"/>
      <c r="F43" s="29"/>
      <c r="G43" s="29"/>
      <c r="H43" s="29"/>
      <c r="I43" s="29"/>
      <c r="J43" s="29"/>
      <c r="K43" s="29"/>
      <c r="L43" s="77"/>
      <c r="M43" s="78"/>
    </row>
    <row r="44" spans="1:21" x14ac:dyDescent="0.2">
      <c r="A44"/>
      <c r="B44" s="55"/>
      <c r="C44" s="55"/>
      <c r="D44" s="55"/>
      <c r="E44" s="55"/>
      <c r="F44" s="55"/>
      <c r="G44" s="55"/>
      <c r="H44" s="55"/>
      <c r="I44" s="55"/>
      <c r="J44" s="55"/>
      <c r="K44" s="55"/>
    </row>
    <row r="45" spans="1:21" x14ac:dyDescent="0.2">
      <c r="A45"/>
    </row>
    <row r="46" spans="1:21" ht="16.5" x14ac:dyDescent="0.25">
      <c r="A46" s="81" t="s">
        <v>80</v>
      </c>
      <c r="D46" s="65" t="s">
        <v>95</v>
      </c>
    </row>
    <row r="50" spans="1:21" ht="15" x14ac:dyDescent="0.25">
      <c r="A50" s="62" t="s">
        <v>131</v>
      </c>
    </row>
    <row r="52" spans="1:21" ht="23.25" x14ac:dyDescent="0.35">
      <c r="A52" s="63" t="s">
        <v>118</v>
      </c>
      <c r="B52" s="57"/>
      <c r="C52" s="57"/>
      <c r="D52" s="57"/>
      <c r="E52" s="57"/>
      <c r="F52" s="57"/>
      <c r="G52" s="57"/>
      <c r="H52" s="57"/>
      <c r="I52" s="57"/>
      <c r="J52" s="57"/>
      <c r="K52" s="57"/>
      <c r="L52" s="57"/>
      <c r="M52" s="57"/>
      <c r="N52" s="57"/>
      <c r="O52" s="57"/>
      <c r="P52" s="57"/>
      <c r="Q52" s="57"/>
      <c r="R52" s="57"/>
      <c r="S52" s="57"/>
      <c r="T52" s="58"/>
      <c r="U52" s="58"/>
    </row>
    <row r="54" spans="1:21" x14ac:dyDescent="0.2">
      <c r="A54"/>
    </row>
    <row r="55" spans="1:21" x14ac:dyDescent="0.2">
      <c r="A55"/>
      <c r="C55" s="98" t="s">
        <v>120</v>
      </c>
      <c r="D55" s="98" t="s">
        <v>120</v>
      </c>
      <c r="E55" s="98" t="s">
        <v>120</v>
      </c>
      <c r="F55" s="98"/>
      <c r="G55" s="98"/>
      <c r="H55" s="98" t="s">
        <v>120</v>
      </c>
      <c r="I55" s="98" t="s">
        <v>120</v>
      </c>
      <c r="J55" s="98" t="s">
        <v>120</v>
      </c>
      <c r="K55" s="98" t="s">
        <v>120</v>
      </c>
      <c r="L55" s="98" t="s">
        <v>120</v>
      </c>
    </row>
    <row r="56" spans="1:21" x14ac:dyDescent="0.2">
      <c r="A56">
        <v>0</v>
      </c>
      <c r="B56">
        <v>1</v>
      </c>
      <c r="C56">
        <v>2</v>
      </c>
      <c r="D56">
        <v>3</v>
      </c>
      <c r="E56">
        <v>4</v>
      </c>
      <c r="F56" s="97" t="s">
        <v>119</v>
      </c>
      <c r="G56" s="97"/>
      <c r="H56">
        <v>357</v>
      </c>
      <c r="I56">
        <v>358</v>
      </c>
      <c r="J56">
        <v>359</v>
      </c>
      <c r="K56">
        <v>360</v>
      </c>
    </row>
    <row r="57" spans="1:21" x14ac:dyDescent="0.2">
      <c r="A57" t="s">
        <v>121</v>
      </c>
      <c r="B57" s="29"/>
      <c r="C57" s="29"/>
      <c r="D57" s="29"/>
      <c r="E57" s="29"/>
      <c r="F57" s="77"/>
      <c r="G57" s="96"/>
      <c r="H57" s="29"/>
      <c r="I57" s="29"/>
      <c r="J57" s="29"/>
      <c r="K57" s="29"/>
      <c r="L57" s="77"/>
      <c r="M57" s="78"/>
    </row>
    <row r="58" spans="1:21" x14ac:dyDescent="0.2">
      <c r="A58"/>
      <c r="B58" s="55"/>
      <c r="C58" s="55"/>
      <c r="D58" s="55"/>
      <c r="E58" s="55"/>
      <c r="F58" s="55"/>
      <c r="G58" s="55"/>
      <c r="H58" s="55"/>
      <c r="I58" s="55"/>
      <c r="J58" s="55"/>
      <c r="K58" s="55"/>
    </row>
    <row r="59" spans="1:21" x14ac:dyDescent="0.2">
      <c r="A59"/>
    </row>
    <row r="60" spans="1:21" ht="16.5" x14ac:dyDescent="0.25">
      <c r="A60" s="81" t="s">
        <v>129</v>
      </c>
      <c r="D60" s="65" t="s">
        <v>123</v>
      </c>
    </row>
    <row r="63" spans="1:21" ht="15" x14ac:dyDescent="0.25">
      <c r="A63" s="62" t="s">
        <v>132</v>
      </c>
    </row>
    <row r="65" spans="1:21" ht="23.25" x14ac:dyDescent="0.35">
      <c r="A65" s="63" t="s">
        <v>128</v>
      </c>
      <c r="B65" s="57"/>
      <c r="C65" s="57"/>
      <c r="D65" s="57"/>
      <c r="E65" s="57"/>
      <c r="F65" s="57"/>
      <c r="G65" s="57"/>
      <c r="H65" s="57"/>
      <c r="I65" s="57"/>
      <c r="J65" s="57"/>
      <c r="K65" s="57"/>
      <c r="L65" s="57"/>
      <c r="M65" s="57"/>
      <c r="N65" s="57"/>
      <c r="O65" s="57"/>
      <c r="P65" s="57"/>
      <c r="Q65" s="57"/>
      <c r="R65" s="57"/>
      <c r="S65" s="57"/>
      <c r="T65" s="58"/>
      <c r="U65" s="58"/>
    </row>
    <row r="67" spans="1:21" x14ac:dyDescent="0.2">
      <c r="A67"/>
    </row>
    <row r="68" spans="1:21" ht="16.5" x14ac:dyDescent="0.25">
      <c r="A68"/>
      <c r="C68" s="98"/>
      <c r="D68" s="98"/>
      <c r="E68" s="98"/>
      <c r="F68" s="98"/>
      <c r="G68" s="98"/>
      <c r="H68" s="98"/>
      <c r="I68" s="98"/>
      <c r="J68" s="98"/>
      <c r="K68" s="98"/>
      <c r="L68" s="81" t="s">
        <v>134</v>
      </c>
    </row>
    <row r="69" spans="1:21" x14ac:dyDescent="0.2">
      <c r="A69">
        <v>0</v>
      </c>
      <c r="B69">
        <v>1</v>
      </c>
      <c r="C69">
        <v>2</v>
      </c>
      <c r="D69">
        <v>3</v>
      </c>
      <c r="E69">
        <v>4</v>
      </c>
      <c r="F69" s="97" t="s">
        <v>119</v>
      </c>
      <c r="G69" s="97"/>
      <c r="H69">
        <v>357</v>
      </c>
      <c r="I69">
        <v>358</v>
      </c>
      <c r="J69">
        <v>359</v>
      </c>
      <c r="K69">
        <v>360</v>
      </c>
    </row>
    <row r="70" spans="1:21" x14ac:dyDescent="0.2">
      <c r="A70" t="s">
        <v>121</v>
      </c>
      <c r="B70" s="29"/>
      <c r="C70" s="29"/>
      <c r="D70" s="29"/>
      <c r="E70" s="29"/>
      <c r="F70" s="77"/>
      <c r="G70" s="96"/>
      <c r="H70" s="29"/>
      <c r="I70" s="29"/>
      <c r="J70" s="29"/>
      <c r="K70" s="29"/>
      <c r="L70" s="77"/>
      <c r="M70" s="78"/>
    </row>
    <row r="71" spans="1:21" x14ac:dyDescent="0.2">
      <c r="A71"/>
    </row>
    <row r="72" spans="1:21" x14ac:dyDescent="0.2">
      <c r="A72"/>
    </row>
    <row r="73" spans="1:21" ht="16.5" x14ac:dyDescent="0.25">
      <c r="A73" s="81"/>
      <c r="B73" s="128" t="s">
        <v>120</v>
      </c>
      <c r="C73" s="128" t="s">
        <v>120</v>
      </c>
      <c r="D73" s="128" t="s">
        <v>120</v>
      </c>
      <c r="E73" s="128" t="s">
        <v>120</v>
      </c>
      <c r="F73" s="128" t="s">
        <v>120</v>
      </c>
      <c r="G73" s="128" t="s">
        <v>120</v>
      </c>
      <c r="H73" s="128" t="s">
        <v>120</v>
      </c>
      <c r="I73" s="128" t="s">
        <v>120</v>
      </c>
      <c r="J73" s="128" t="s">
        <v>120</v>
      </c>
      <c r="K73" s="128" t="s">
        <v>120</v>
      </c>
      <c r="L73" s="128"/>
    </row>
    <row r="74" spans="1:21" ht="16.5" x14ac:dyDescent="0.25">
      <c r="D74" s="65" t="s">
        <v>133</v>
      </c>
    </row>
    <row r="77" spans="1:21" ht="15" x14ac:dyDescent="0.25">
      <c r="A77" s="62" t="s">
        <v>136</v>
      </c>
    </row>
    <row r="79" spans="1:21" ht="23.25" x14ac:dyDescent="0.35">
      <c r="A79" s="63" t="s">
        <v>137</v>
      </c>
      <c r="B79" s="57"/>
      <c r="C79" s="57"/>
      <c r="D79" s="57"/>
      <c r="E79" s="57"/>
      <c r="F79" s="57"/>
      <c r="G79" s="57"/>
      <c r="H79" s="57"/>
      <c r="I79" s="57"/>
      <c r="J79" s="57"/>
      <c r="K79" s="57"/>
      <c r="L79" s="57"/>
      <c r="M79" s="57"/>
      <c r="N79" s="57"/>
      <c r="O79" s="57"/>
      <c r="P79" s="57"/>
      <c r="Q79" s="57"/>
      <c r="R79" s="57"/>
      <c r="S79" s="57"/>
      <c r="T79" s="58"/>
      <c r="U79" s="58"/>
    </row>
    <row r="81" spans="1:13" x14ac:dyDescent="0.2">
      <c r="A81"/>
    </row>
    <row r="82" spans="1:13" ht="16.5" x14ac:dyDescent="0.25">
      <c r="A82" s="81" t="s">
        <v>138</v>
      </c>
      <c r="C82" s="98"/>
      <c r="D82" s="98"/>
      <c r="E82" s="98"/>
      <c r="F82" s="98"/>
      <c r="G82" s="98"/>
      <c r="H82" s="98"/>
      <c r="I82" s="98"/>
      <c r="J82" s="98"/>
      <c r="K82" s="98"/>
      <c r="L82" s="81"/>
    </row>
    <row r="83" spans="1:13" x14ac:dyDescent="0.2">
      <c r="A83">
        <v>0</v>
      </c>
      <c r="B83">
        <v>1</v>
      </c>
      <c r="C83">
        <v>2</v>
      </c>
      <c r="D83">
        <v>3</v>
      </c>
      <c r="E83">
        <v>4</v>
      </c>
      <c r="F83" s="97" t="s">
        <v>119</v>
      </c>
      <c r="G83" s="97"/>
      <c r="H83">
        <v>357</v>
      </c>
      <c r="I83">
        <v>358</v>
      </c>
      <c r="J83">
        <v>359</v>
      </c>
      <c r="K83">
        <v>360</v>
      </c>
    </row>
    <row r="84" spans="1:13" x14ac:dyDescent="0.2">
      <c r="A84" t="s">
        <v>121</v>
      </c>
      <c r="B84" s="29"/>
      <c r="C84" s="29"/>
      <c r="D84" s="29"/>
      <c r="E84" s="29"/>
      <c r="F84" s="77"/>
      <c r="G84" s="96"/>
      <c r="H84" s="29"/>
      <c r="I84" s="29"/>
      <c r="J84" s="29"/>
      <c r="K84" s="29"/>
      <c r="L84" s="77"/>
      <c r="M84" s="78"/>
    </row>
    <row r="85" spans="1:13" x14ac:dyDescent="0.2">
      <c r="A85"/>
    </row>
    <row r="86" spans="1:13" x14ac:dyDescent="0.2">
      <c r="A86"/>
    </row>
    <row r="87" spans="1:13" ht="16.5" x14ac:dyDescent="0.25">
      <c r="A87" s="81"/>
      <c r="B87" s="128" t="s">
        <v>120</v>
      </c>
      <c r="C87" s="128" t="s">
        <v>120</v>
      </c>
      <c r="D87" s="128" t="s">
        <v>120</v>
      </c>
      <c r="E87" s="128" t="s">
        <v>120</v>
      </c>
      <c r="F87" s="128" t="s">
        <v>120</v>
      </c>
      <c r="G87" s="128" t="s">
        <v>120</v>
      </c>
      <c r="H87" s="128" t="s">
        <v>120</v>
      </c>
      <c r="I87" s="128" t="s">
        <v>120</v>
      </c>
      <c r="J87" s="128" t="s">
        <v>120</v>
      </c>
      <c r="K87" s="128" t="s">
        <v>120</v>
      </c>
      <c r="L87" s="128"/>
    </row>
    <row r="88" spans="1:13" ht="16.5" x14ac:dyDescent="0.25">
      <c r="D88" s="65" t="s">
        <v>133</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C10"/>
  <sheetViews>
    <sheetView showGridLines="0" zoomScale="220" zoomScaleNormal="220" workbookViewId="0">
      <selection activeCell="C9" sqref="C9"/>
    </sheetView>
  </sheetViews>
  <sheetFormatPr defaultRowHeight="14.25" x14ac:dyDescent="0.2"/>
  <cols>
    <col min="1" max="1" width="36.25" bestFit="1" customWidth="1"/>
    <col min="2" max="2" width="23.75" bestFit="1" customWidth="1"/>
    <col min="3" max="3" width="25.125" bestFit="1" customWidth="1"/>
    <col min="4" max="4" width="1.625" customWidth="1"/>
    <col min="5" max="5" width="23.75" bestFit="1" customWidth="1"/>
    <col min="6" max="6" width="25.125" bestFit="1" customWidth="1"/>
  </cols>
  <sheetData>
    <row r="1" spans="1:3" x14ac:dyDescent="0.2">
      <c r="A1" s="27" t="s">
        <v>45</v>
      </c>
      <c r="B1" s="27" t="s">
        <v>46</v>
      </c>
      <c r="C1" s="27" t="s">
        <v>47</v>
      </c>
    </row>
    <row r="2" spans="1:3" ht="28.5" x14ac:dyDescent="0.2">
      <c r="A2" s="67" t="s">
        <v>48</v>
      </c>
      <c r="B2" s="23" t="s">
        <v>3</v>
      </c>
      <c r="C2" s="23"/>
    </row>
    <row r="3" spans="1:3" x14ac:dyDescent="0.2">
      <c r="A3" s="67" t="s">
        <v>10</v>
      </c>
      <c r="B3" s="23" t="s">
        <v>4</v>
      </c>
      <c r="C3" s="23"/>
    </row>
    <row r="4" spans="1:3" x14ac:dyDescent="0.2">
      <c r="A4" s="67" t="s">
        <v>1</v>
      </c>
      <c r="B4" s="23" t="s">
        <v>2</v>
      </c>
      <c r="C4" s="23"/>
    </row>
    <row r="5" spans="1:3" x14ac:dyDescent="0.2">
      <c r="A5" s="67" t="s">
        <v>5</v>
      </c>
      <c r="B5" s="23" t="s">
        <v>6</v>
      </c>
      <c r="C5" s="23" t="s">
        <v>7</v>
      </c>
    </row>
    <row r="6" spans="1:3" x14ac:dyDescent="0.2">
      <c r="A6" s="67" t="s">
        <v>49</v>
      </c>
      <c r="B6" s="23" t="s">
        <v>50</v>
      </c>
      <c r="C6" s="23" t="s">
        <v>51</v>
      </c>
    </row>
    <row r="7" spans="1:3" x14ac:dyDescent="0.2">
      <c r="A7" s="67" t="s">
        <v>52</v>
      </c>
      <c r="B7" s="23" t="s">
        <v>53</v>
      </c>
      <c r="C7" s="23" t="s">
        <v>54</v>
      </c>
    </row>
    <row r="8" spans="1:3" x14ac:dyDescent="0.2">
      <c r="A8" s="67" t="s">
        <v>55</v>
      </c>
      <c r="B8" s="23" t="s">
        <v>56</v>
      </c>
      <c r="C8" s="23" t="s">
        <v>57</v>
      </c>
    </row>
    <row r="9" spans="1:3" x14ac:dyDescent="0.2">
      <c r="A9" s="67" t="s">
        <v>96</v>
      </c>
      <c r="B9" s="23" t="s">
        <v>58</v>
      </c>
      <c r="C9" s="23" t="s">
        <v>59</v>
      </c>
    </row>
    <row r="10" spans="1:3" x14ac:dyDescent="0.2">
      <c r="A10" s="68"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Cover</vt:lpstr>
      <vt:lpstr>Cover(2)</vt:lpstr>
      <vt:lpstr>Cover (2)</vt:lpstr>
      <vt:lpstr>Ex(1)</vt:lpstr>
      <vt:lpstr>Ex(1an)</vt:lpstr>
      <vt:lpstr>Ex(2)</vt:lpstr>
      <vt:lpstr>Ex(2an)</vt:lpstr>
      <vt:lpstr>Annuity</vt:lpstr>
      <vt:lpstr>Variables</vt:lpstr>
      <vt:lpstr>Ex(3)</vt:lpstr>
      <vt:lpstr>Ex(3an)</vt:lpstr>
      <vt:lpstr>Ex(4)</vt:lpstr>
      <vt:lpstr>Ex(4an)</vt:lpstr>
      <vt:lpstr>Ex(5)</vt:lpstr>
      <vt:lpstr>Ex(5an)</vt:lpstr>
      <vt:lpstr>Ex(6)</vt:lpstr>
      <vt:lpstr>Ex(6an)</vt:lpstr>
      <vt:lpstr>Ex(7)</vt:lpstr>
      <vt:lpstr>Ex(7an)</vt:lpstr>
      <vt:lpstr>HW ==&gt;&gt;</vt:lpstr>
      <vt:lpstr>HW(1)</vt:lpstr>
      <vt:lpstr>HW(1an)</vt:lpstr>
      <vt:lpstr>HW(2)</vt:lpstr>
      <vt:lpstr>HW(2an)</vt:lpstr>
      <vt:lpstr>HW(3)</vt:lpstr>
      <vt:lpstr>HW(3an)</vt:lpstr>
      <vt:lpstr>HW(4)</vt:lpstr>
      <vt:lpstr>HW(4an)</vt:lpstr>
      <vt:lpstr>HW(5)</vt:lpstr>
      <vt:lpstr>HW(5an)</vt:lpstr>
      <vt:lpstr>HW(6)</vt:lpstr>
      <vt:lpstr>HW(6an)</vt:lpstr>
      <vt:lpstr>HW(7-10)</vt:lpstr>
      <vt:lpstr>HW(7-10) (an)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Girvin, Michael</dc:creator>
  <cp:lastModifiedBy>ALIREZA</cp:lastModifiedBy>
  <cp:lastPrinted>2018-04-10T18:42:31Z</cp:lastPrinted>
  <dcterms:created xsi:type="dcterms:W3CDTF">2018-03-30T19:57:39Z</dcterms:created>
  <dcterms:modified xsi:type="dcterms:W3CDTF">2018-06-03T13:14:30Z</dcterms:modified>
</cp:coreProperties>
</file>