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tif" ContentType="image/tif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0VideoClassStorage\135NoTextBook\Content\07Finance\StartFiles\"/>
    </mc:Choice>
  </mc:AlternateContent>
  <xr:revisionPtr revIDLastSave="0" documentId="13_ncr:1_{12D31DF2-E0D6-4504-A8E4-CC11D7A9E52D}" xr6:coauthVersionLast="31" xr6:coauthVersionMax="31" xr10:uidLastSave="{00000000-0000-0000-0000-000000000000}"/>
  <bookViews>
    <workbookView xWindow="0" yWindow="0" windowWidth="28800" windowHeight="11925" xr2:uid="{C853096D-0109-4AFA-B4F9-51A358E26275}"/>
  </bookViews>
  <sheets>
    <sheet name="Cover" sheetId="1" r:id="rId1"/>
    <sheet name="FV" sheetId="14" r:id="rId2"/>
    <sheet name="PV(2)" sheetId="15" r:id="rId3"/>
    <sheet name="PV(2an)" sheetId="16" r:id="rId4"/>
    <sheet name="PV(3)" sheetId="12" r:id="rId5"/>
    <sheet name="PV(3an)" sheetId="18" r:id="rId6"/>
    <sheet name="PV(4)" sheetId="17" r:id="rId7"/>
    <sheet name="PV(4an)" sheetId="19" r:id="rId8"/>
    <sheet name="PV(5)" sheetId="13" r:id="rId9"/>
    <sheet name="PV(5an)" sheetId="24" r:id="rId10"/>
    <sheet name="HW ==&gt;&gt;" sheetId="10" r:id="rId11"/>
    <sheet name="HW(1)" sheetId="20" r:id="rId12"/>
    <sheet name="HW(1an)" sheetId="21" r:id="rId13"/>
    <sheet name="HW(2)" sheetId="22" r:id="rId14"/>
    <sheet name="HW(2an)" sheetId="23" r:id="rId15"/>
    <sheet name="HW(3)" sheetId="26" r:id="rId16"/>
    <sheet name="HW(3an)" sheetId="27" r:id="rId17"/>
    <sheet name="HW(4)" sheetId="28" r:id="rId18"/>
    <sheet name="HW(4an)" sheetId="29" r:id="rId19"/>
    <sheet name="HW(5)" sheetId="30" r:id="rId20"/>
    <sheet name="HW(5an)" sheetId="31" r:id="rId21"/>
    <sheet name="HW(6)" sheetId="32" r:id="rId22"/>
    <sheet name="HW(6an)" sheetId="33" r:id="rId2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33" l="1"/>
  <c r="D10" i="33"/>
  <c r="D9" i="33"/>
  <c r="D11" i="33" s="1"/>
  <c r="D13" i="33" s="1"/>
  <c r="D14" i="33" s="1"/>
  <c r="D8" i="33"/>
  <c r="D6" i="33"/>
  <c r="W4" i="33"/>
  <c r="W3" i="33"/>
  <c r="A3" i="33"/>
  <c r="A2" i="33"/>
  <c r="D10" i="31"/>
  <c r="D9" i="31"/>
  <c r="D11" i="31" s="1"/>
  <c r="D8" i="31"/>
  <c r="D6" i="31"/>
  <c r="W4" i="31"/>
  <c r="W3" i="31"/>
  <c r="A3" i="31"/>
  <c r="A2" i="31"/>
  <c r="J16" i="29"/>
  <c r="H16" i="29"/>
  <c r="K16" i="29" s="1"/>
  <c r="G16" i="29"/>
  <c r="F16" i="29"/>
  <c r="J15" i="29"/>
  <c r="G15" i="29"/>
  <c r="F15" i="29"/>
  <c r="H15" i="29" s="1"/>
  <c r="K15" i="29" s="1"/>
  <c r="G14" i="29"/>
  <c r="F14" i="29"/>
  <c r="J14" i="29" s="1"/>
  <c r="G13" i="29"/>
  <c r="J13" i="29" s="1"/>
  <c r="F13" i="29"/>
  <c r="J12" i="29"/>
  <c r="H12" i="29"/>
  <c r="K12" i="29" s="1"/>
  <c r="G12" i="29"/>
  <c r="F12" i="29"/>
  <c r="J11" i="29"/>
  <c r="G11" i="29"/>
  <c r="F11" i="29"/>
  <c r="H11" i="29" s="1"/>
  <c r="K11" i="29" s="1"/>
  <c r="G10" i="29"/>
  <c r="F10" i="29"/>
  <c r="J10" i="29" s="1"/>
  <c r="G9" i="29"/>
  <c r="J9" i="29" s="1"/>
  <c r="F9" i="29"/>
  <c r="A4" i="29"/>
  <c r="A3" i="29"/>
  <c r="A4" i="28"/>
  <c r="A3" i="28"/>
  <c r="A18" i="27"/>
  <c r="A15" i="23"/>
  <c r="D13" i="27"/>
  <c r="D12" i="27"/>
  <c r="D16" i="27" s="1"/>
  <c r="J11" i="24"/>
  <c r="G11" i="24"/>
  <c r="F11" i="24"/>
  <c r="H11" i="24" s="1"/>
  <c r="K11" i="24" s="1"/>
  <c r="G10" i="24"/>
  <c r="F10" i="24"/>
  <c r="J10" i="24" s="1"/>
  <c r="G9" i="24"/>
  <c r="J9" i="24" s="1"/>
  <c r="F9" i="24"/>
  <c r="J8" i="24"/>
  <c r="H8" i="24"/>
  <c r="K8" i="24" s="1"/>
  <c r="G8" i="24"/>
  <c r="F8" i="24"/>
  <c r="J7" i="24"/>
  <c r="G7" i="24"/>
  <c r="F7" i="24"/>
  <c r="H7" i="24" s="1"/>
  <c r="K7" i="24" s="1"/>
  <c r="G6" i="24"/>
  <c r="F6" i="24"/>
  <c r="J6" i="24" s="1"/>
  <c r="G5" i="24"/>
  <c r="J5" i="24" s="1"/>
  <c r="F5" i="24"/>
  <c r="J4" i="24"/>
  <c r="H4" i="24"/>
  <c r="K4" i="24" s="1"/>
  <c r="G4" i="24"/>
  <c r="F4" i="24"/>
  <c r="D9" i="23"/>
  <c r="D8" i="23"/>
  <c r="D12" i="23" s="1"/>
  <c r="D13" i="23" s="1"/>
  <c r="A2" i="23"/>
  <c r="D10" i="21"/>
  <c r="D9" i="21"/>
  <c r="D12" i="21" s="1"/>
  <c r="D8" i="21"/>
  <c r="D11" i="21" s="1"/>
  <c r="D13" i="21" s="1"/>
  <c r="D14" i="21" s="1"/>
  <c r="D6" i="21"/>
  <c r="D15" i="21" s="1"/>
  <c r="W4" i="21"/>
  <c r="W3" i="21"/>
  <c r="A3" i="21"/>
  <c r="A2" i="21"/>
  <c r="D8" i="19"/>
  <c r="D7" i="19"/>
  <c r="A1" i="19"/>
  <c r="D8" i="18"/>
  <c r="D7" i="18"/>
  <c r="D11" i="18" s="1"/>
  <c r="D12" i="18" s="1"/>
  <c r="A1" i="18"/>
  <c r="A1" i="17"/>
  <c r="A3" i="16"/>
  <c r="A2" i="16"/>
  <c r="A2" i="15"/>
  <c r="D12" i="16"/>
  <c r="D11" i="16"/>
  <c r="D15" i="16" s="1"/>
  <c r="D6" i="16"/>
  <c r="W4" i="16"/>
  <c r="W3" i="16"/>
  <c r="A3" i="15"/>
  <c r="F12" i="17"/>
  <c r="F11" i="17"/>
  <c r="F10" i="17"/>
  <c r="F9" i="17"/>
  <c r="F8" i="17"/>
  <c r="F7" i="17"/>
  <c r="F12" i="12"/>
  <c r="F11" i="12"/>
  <c r="F10" i="12"/>
  <c r="F9" i="12"/>
  <c r="F8" i="12"/>
  <c r="F7" i="12"/>
  <c r="F15" i="33"/>
  <c r="F12" i="27"/>
  <c r="F12" i="19"/>
  <c r="F12" i="16"/>
  <c r="F14" i="16"/>
  <c r="Y4" i="31"/>
  <c r="F14" i="21"/>
  <c r="F13" i="16"/>
  <c r="Y4" i="21"/>
  <c r="Y3" i="31"/>
  <c r="F13" i="21"/>
  <c r="F9" i="18"/>
  <c r="F14" i="27"/>
  <c r="F14" i="33"/>
  <c r="F10" i="19"/>
  <c r="F13" i="33"/>
  <c r="F11" i="19"/>
  <c r="F7" i="18"/>
  <c r="F12" i="21"/>
  <c r="F11" i="21"/>
  <c r="F9" i="23"/>
  <c r="F12" i="33"/>
  <c r="F8" i="19"/>
  <c r="F11" i="33"/>
  <c r="F9" i="19"/>
  <c r="F10" i="18"/>
  <c r="F12" i="31"/>
  <c r="Y3" i="21"/>
  <c r="F15" i="16"/>
  <c r="F7" i="19"/>
  <c r="F11" i="31"/>
  <c r="F15" i="21"/>
  <c r="F11" i="18"/>
  <c r="F8" i="23"/>
  <c r="Y4" i="33"/>
  <c r="F12" i="23"/>
  <c r="F12" i="18"/>
  <c r="Y3" i="33"/>
  <c r="F13" i="23"/>
  <c r="F15" i="31"/>
  <c r="F13" i="27"/>
  <c r="Y4" i="16"/>
  <c r="F16" i="27"/>
  <c r="F11" i="16"/>
  <c r="F13" i="31"/>
  <c r="F8" i="18"/>
  <c r="F10" i="23"/>
  <c r="F11" i="23"/>
  <c r="F14" i="31"/>
  <c r="F15" i="27"/>
  <c r="Y3" i="16"/>
  <c r="D15" i="33" l="1"/>
  <c r="D13" i="31"/>
  <c r="D14" i="31" s="1"/>
  <c r="D15" i="31"/>
  <c r="D12" i="31"/>
  <c r="H9" i="29"/>
  <c r="K9" i="29" s="1"/>
  <c r="H13" i="29"/>
  <c r="K13" i="29" s="1"/>
  <c r="H10" i="29"/>
  <c r="K10" i="29" s="1"/>
  <c r="H14" i="29"/>
  <c r="K14" i="29" s="1"/>
  <c r="D14" i="27"/>
  <c r="D15" i="27" s="1"/>
  <c r="H5" i="24"/>
  <c r="K5" i="24" s="1"/>
  <c r="H9" i="24"/>
  <c r="K9" i="24" s="1"/>
  <c r="H6" i="24"/>
  <c r="K6" i="24" s="1"/>
  <c r="H10" i="24"/>
  <c r="K10" i="24" s="1"/>
  <c r="D10" i="23"/>
  <c r="D11" i="23" s="1"/>
  <c r="D11" i="19"/>
  <c r="D12" i="19" s="1"/>
  <c r="D9" i="19"/>
  <c r="D10" i="19" s="1"/>
  <c r="D9" i="18"/>
  <c r="D10" i="18" s="1"/>
  <c r="D13" i="16"/>
  <c r="D14" i="16" s="1"/>
  <c r="W4" i="15"/>
  <c r="W3" i="15"/>
  <c r="D12" i="14"/>
  <c r="D11" i="14"/>
  <c r="D15" i="14" s="1"/>
  <c r="W4" i="14"/>
  <c r="W3" i="14"/>
  <c r="A3" i="14"/>
  <c r="A2" i="14"/>
  <c r="F15" i="15"/>
  <c r="F14" i="15"/>
  <c r="F13" i="15"/>
  <c r="F12" i="15"/>
  <c r="F11" i="15"/>
  <c r="Y4" i="14"/>
  <c r="F11" i="14"/>
  <c r="F14" i="14"/>
  <c r="Y4" i="15"/>
  <c r="Y3" i="14"/>
  <c r="F12" i="14"/>
  <c r="Y3" i="15"/>
  <c r="F15" i="14"/>
  <c r="F13" i="14"/>
  <c r="D13" i="14" l="1"/>
  <c r="D14" i="14" s="1"/>
  <c r="A1" i="12" l="1"/>
</calcChain>
</file>

<file path=xl/sharedStrings.xml><?xml version="1.0" encoding="utf-8"?>
<sst xmlns="http://schemas.openxmlformats.org/spreadsheetml/2006/main" count="599" uniqueCount="90">
  <si>
    <t>Topics:</t>
  </si>
  <si>
    <t>Homework Practice Problems</t>
  </si>
  <si>
    <t>Excel &amp; Business Math 44</t>
  </si>
  <si>
    <t>Present Value Of Lump Sum Amount</t>
  </si>
  <si>
    <t>1 time a year</t>
  </si>
  <si>
    <t>Math</t>
  </si>
  <si>
    <t>Excel</t>
  </si>
  <si>
    <t>semiannually</t>
  </si>
  <si>
    <t>Present Value (Amount to deposit today)</t>
  </si>
  <si>
    <t>PV</t>
  </si>
  <si>
    <t>quarterly</t>
  </si>
  <si>
    <t>Years</t>
  </si>
  <si>
    <t>x</t>
  </si>
  <si>
    <t>monthly</t>
  </si>
  <si>
    <t>Annual Rate</t>
  </si>
  <si>
    <t>i</t>
  </si>
  <si>
    <t>daily</t>
  </si>
  <si>
    <t># Compounding periods per year</t>
  </si>
  <si>
    <t>n</t>
  </si>
  <si>
    <t>Period Rate</t>
  </si>
  <si>
    <t>i/n</t>
  </si>
  <si>
    <t>rate</t>
  </si>
  <si>
    <t>Total Periods</t>
  </si>
  <si>
    <t>x*n</t>
  </si>
  <si>
    <t>nper</t>
  </si>
  <si>
    <t>Check:</t>
  </si>
  <si>
    <t>Future Value</t>
  </si>
  <si>
    <t>FV</t>
  </si>
  <si>
    <t>FV - PV</t>
  </si>
  <si>
    <t>Math Formula for PV:  =FV/(1+i/n)^(x*n)</t>
  </si>
  <si>
    <t>Variable Name</t>
  </si>
  <si>
    <t>Annual Rate (APR)</t>
  </si>
  <si>
    <t>Compounding Periods per year</t>
  </si>
  <si>
    <t>Total Number of Periods</t>
  </si>
  <si>
    <t>Present Value</t>
  </si>
  <si>
    <t>Paper Variable</t>
  </si>
  <si>
    <t>Check</t>
  </si>
  <si>
    <t>Interest</t>
  </si>
  <si>
    <t>Excel argument Name</t>
  </si>
  <si>
    <t>PV = FV/(1+i/n)^(x*n)</t>
  </si>
  <si>
    <t>FV-PV</t>
  </si>
  <si>
    <t>Lump Sum Present Value Calculations</t>
  </si>
  <si>
    <t>What Is Present Value?</t>
  </si>
  <si>
    <t>Words</t>
  </si>
  <si>
    <t>APR</t>
  </si>
  <si>
    <t># Compound Periods/Year</t>
  </si>
  <si>
    <t>Formulas</t>
  </si>
  <si>
    <t>Annually</t>
  </si>
  <si>
    <t>Semi-annually</t>
  </si>
  <si>
    <t>Variable</t>
  </si>
  <si>
    <t>Math Variable</t>
  </si>
  <si>
    <t>Excel Variable</t>
  </si>
  <si>
    <t>Value</t>
  </si>
  <si>
    <t>Quarterly</t>
  </si>
  <si>
    <t>Monthly</t>
  </si>
  <si>
    <t>Cash Flow Direction of PV?</t>
  </si>
  <si>
    <r>
      <t xml:space="preserve">Deposit/Invest Money in Bank, comes </t>
    </r>
    <r>
      <rPr>
        <b/>
        <sz val="11"/>
        <color rgb="FFFF0000"/>
        <rFont val="Calibri"/>
        <family val="2"/>
        <scheme val="minor"/>
      </rPr>
      <t>OUT OF</t>
    </r>
    <r>
      <rPr>
        <sz val="11"/>
        <rFont val="Calibri"/>
        <family val="2"/>
        <scheme val="minor"/>
      </rPr>
      <t xml:space="preserve"> Your Wallet/Purse = Negative</t>
    </r>
  </si>
  <si>
    <t>Daily</t>
  </si>
  <si>
    <t xml:space="preserve"> =FV(rate,nper,,-PV)  =FV(i/n,x*n,,-PV)</t>
  </si>
  <si>
    <r>
      <t xml:space="preserve">Interest </t>
    </r>
    <r>
      <rPr>
        <b/>
        <sz val="11"/>
        <color rgb="FFFF0000"/>
        <rFont val="Calibri"/>
        <family val="2"/>
        <scheme val="minor"/>
      </rPr>
      <t>Earned</t>
    </r>
    <r>
      <rPr>
        <sz val="11"/>
        <rFont val="Calibri"/>
        <family val="2"/>
        <scheme val="minor"/>
      </rPr>
      <t xml:space="preserve"> on Investment</t>
    </r>
  </si>
  <si>
    <t>Check FV</t>
  </si>
  <si>
    <t xml:space="preserve"> =PV*(1+i/n)^(x*n)</t>
  </si>
  <si>
    <t>Cash Flow Direction of FV?</t>
  </si>
  <si>
    <r>
      <t xml:space="preserve">When we withdraw the Money in 5 Years, it comes </t>
    </r>
    <r>
      <rPr>
        <b/>
        <sz val="11"/>
        <color rgb="FFFF0000"/>
        <rFont val="Calibri"/>
        <family val="2"/>
        <scheme val="minor"/>
      </rPr>
      <t>INTO</t>
    </r>
    <r>
      <rPr>
        <sz val="11"/>
        <rFont val="Calibri"/>
        <family val="2"/>
        <scheme val="minor"/>
      </rPr>
      <t xml:space="preserve"> Our Wallet/Purse = Positive</t>
    </r>
  </si>
  <si>
    <t>Annual Rate (APR) or Discount Rate</t>
  </si>
  <si>
    <t>Check PV</t>
  </si>
  <si>
    <t xml:space="preserve">Excel PV Function: =PV(rate,nper,,FV), =PV(i.n,x*n,,FV), </t>
  </si>
  <si>
    <r>
      <t xml:space="preserve">When we withdraw, it will be a positive, coming </t>
    </r>
    <r>
      <rPr>
        <b/>
        <sz val="11"/>
        <color rgb="FFFF0000"/>
        <rFont val="Calibri"/>
        <family val="2"/>
        <scheme val="minor"/>
      </rPr>
      <t>INTO</t>
    </r>
    <r>
      <rPr>
        <sz val="11"/>
        <rFont val="Calibri"/>
        <family val="2"/>
        <scheme val="minor"/>
      </rPr>
      <t xml:space="preserve"> our Wallet/Purse</t>
    </r>
  </si>
  <si>
    <r>
      <t xml:space="preserve">Deposit/Invest Money in Bank, it will be negative, coming </t>
    </r>
    <r>
      <rPr>
        <b/>
        <sz val="11"/>
        <color rgb="FFFF0000"/>
        <rFont val="Calibri"/>
        <family val="2"/>
        <scheme val="minor"/>
      </rPr>
      <t>OUT OF</t>
    </r>
    <r>
      <rPr>
        <sz val="11"/>
        <color theme="1"/>
        <rFont val="Calibri"/>
        <family val="2"/>
        <scheme val="minor"/>
      </rPr>
      <t xml:space="preserve"> Your Wallet/Purse</t>
    </r>
  </si>
  <si>
    <t>Example 1:</t>
  </si>
  <si>
    <t>Example 2:</t>
  </si>
  <si>
    <t xml:space="preserve"> Excel FV Function: =FV(rate,nper,,-PV)  =FV(i/n,x*n,,-PV)</t>
  </si>
  <si>
    <t>Total Interest</t>
  </si>
  <si>
    <t>HW 01:</t>
  </si>
  <si>
    <t>If you want $50,000.00 in 10 Years and there is a savings acccount today that offers an APR of 4.25%</t>
  </si>
  <si>
    <t>compounded Daily, what is the Present Value or amount you need to deposit today to get that Future Value Amount?</t>
  </si>
  <si>
    <t>HW 02:</t>
  </si>
  <si>
    <t>If you wanted to have $1,000,000.00 when you retire in 25 years, how much would you have to invest today if you could earn an annual rate of 5.75% compounded daily?</t>
  </si>
  <si>
    <t>What amount would they need to deposit today in a government bond fund that paus 6.75% Annual Interest,</t>
  </si>
  <si>
    <t>compounded quarterly?</t>
  </si>
  <si>
    <t>HW 03:</t>
  </si>
  <si>
    <t>A Compnay has to save money for an employee retirement fund they must pay out in 30 years. In 30 years they are required to have $10,000,000 for this retirement fund.</t>
  </si>
  <si>
    <t>HW 04:</t>
  </si>
  <si>
    <t>HW 05:</t>
  </si>
  <si>
    <t>If you want $125,000.00 in 5 Years and there is a savings acccount today that offers an APR of 3.75%</t>
  </si>
  <si>
    <t>compounded Monthly, what is the Present Value or amount you need to deposit today to get that Future Value Amount?</t>
  </si>
  <si>
    <t>If you want $10,000.00 in 2 Years and there is a savings acccount today that offers an APR of 8.75%</t>
  </si>
  <si>
    <t>HW 06:</t>
  </si>
  <si>
    <t>How Much Do I Have To Deposit</t>
  </si>
  <si>
    <t>Today To Be A Millionaire in 30 Years?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</si>
</sst>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3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ck">
        <color rgb="FF0000FF"/>
      </left>
      <right/>
      <top style="thick">
        <color rgb="FF0000FF"/>
      </top>
      <bottom/>
      <diagonal/>
    </border>
    <border>
      <left/>
      <right/>
      <top style="thick">
        <color rgb="FF0000FF"/>
      </top>
      <bottom/>
      <diagonal/>
    </border>
    <border>
      <left/>
      <right style="thick">
        <color rgb="FF0000FF"/>
      </right>
      <top style="thick">
        <color rgb="FF0000FF"/>
      </top>
      <bottom/>
      <diagonal/>
    </border>
    <border>
      <left style="thick">
        <color rgb="FF0000FF"/>
      </left>
      <right/>
      <top/>
      <bottom/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/>
      <top/>
      <bottom style="thick">
        <color rgb="FF0000FF"/>
      </bottom>
      <diagonal/>
    </border>
    <border>
      <left/>
      <right/>
      <top/>
      <bottom style="thick">
        <color rgb="FF0000FF"/>
      </bottom>
      <diagonal/>
    </border>
    <border>
      <left/>
      <right style="thick">
        <color rgb="FF0000FF"/>
      </right>
      <top/>
      <bottom style="thick">
        <color rgb="FF0000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centerContinuous"/>
    </xf>
    <xf numFmtId="0" fontId="0" fillId="3" borderId="2" xfId="0" applyFill="1" applyBorder="1" applyAlignment="1">
      <alignment horizontal="centerContinuous"/>
    </xf>
    <xf numFmtId="0" fontId="0" fillId="3" borderId="3" xfId="0" applyFill="1" applyBorder="1" applyAlignment="1">
      <alignment horizontal="centerContinuous"/>
    </xf>
    <xf numFmtId="0" fontId="0" fillId="3" borderId="5" xfId="0" applyFill="1" applyBorder="1" applyAlignment="1">
      <alignment horizontal="centerContinuous"/>
    </xf>
    <xf numFmtId="0" fontId="4" fillId="3" borderId="4" xfId="0" applyFont="1" applyFill="1" applyBorder="1"/>
    <xf numFmtId="0" fontId="5" fillId="3" borderId="0" xfId="0" applyFont="1" applyFill="1" applyBorder="1"/>
    <xf numFmtId="0" fontId="0" fillId="3" borderId="0" xfId="0" applyFill="1" applyBorder="1"/>
    <xf numFmtId="0" fontId="4" fillId="3" borderId="0" xfId="0" applyFont="1" applyFill="1" applyBorder="1"/>
    <xf numFmtId="0" fontId="0" fillId="3" borderId="0" xfId="0" applyFill="1" applyBorder="1" applyAlignment="1">
      <alignment horizontal="centerContinuous"/>
    </xf>
    <xf numFmtId="0" fontId="6" fillId="3" borderId="0" xfId="0" applyFont="1" applyFill="1" applyBorder="1" applyAlignment="1">
      <alignment horizontal="centerContinuous"/>
    </xf>
    <xf numFmtId="0" fontId="6" fillId="3" borderId="5" xfId="0" applyFont="1" applyFill="1" applyBorder="1" applyAlignment="1">
      <alignment horizontal="centerContinuous"/>
    </xf>
    <xf numFmtId="0" fontId="7" fillId="3" borderId="0" xfId="0" applyFont="1" applyFill="1" applyBorder="1"/>
    <xf numFmtId="0" fontId="8" fillId="3" borderId="0" xfId="0" applyFont="1" applyFill="1" applyBorder="1"/>
    <xf numFmtId="0" fontId="0" fillId="3" borderId="5" xfId="0" applyFill="1" applyBorder="1"/>
    <xf numFmtId="0" fontId="9" fillId="3" borderId="0" xfId="0" applyFont="1" applyFill="1" applyBorder="1"/>
    <xf numFmtId="0" fontId="5" fillId="3" borderId="0" xfId="0" applyFont="1" applyFill="1" applyBorder="1" applyAlignment="1">
      <alignment horizontal="left" indent="2"/>
    </xf>
    <xf numFmtId="0" fontId="0" fillId="3" borderId="4" xfId="0" applyFill="1" applyBorder="1"/>
    <xf numFmtId="0" fontId="9" fillId="3" borderId="0" xfId="0" applyFont="1" applyFill="1" applyBorder="1" applyAlignment="1">
      <alignment horizontal="left" vertical="center" indent="3"/>
    </xf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5" borderId="9" xfId="0" applyFill="1" applyBorder="1" applyAlignment="1">
      <alignment horizontal="centerContinuous" wrapText="1"/>
    </xf>
    <xf numFmtId="0" fontId="0" fillId="5" borderId="10" xfId="0" applyFill="1" applyBorder="1" applyAlignment="1">
      <alignment horizontal="centerContinuous" wrapText="1"/>
    </xf>
    <xf numFmtId="0" fontId="0" fillId="5" borderId="11" xfId="0" applyFill="1" applyBorder="1" applyAlignment="1">
      <alignment horizontal="centerContinuous" wrapText="1"/>
    </xf>
    <xf numFmtId="0" fontId="0" fillId="0" borderId="12" xfId="0" applyBorder="1" applyAlignment="1">
      <alignment wrapText="1"/>
    </xf>
    <xf numFmtId="0" fontId="0" fillId="0" borderId="12" xfId="0" applyBorder="1"/>
    <xf numFmtId="10" fontId="0" fillId="0" borderId="12" xfId="0" applyNumberFormat="1" applyBorder="1"/>
    <xf numFmtId="0" fontId="0" fillId="6" borderId="12" xfId="0" applyFill="1" applyBorder="1"/>
    <xf numFmtId="8" fontId="0" fillId="6" borderId="12" xfId="0" applyNumberFormat="1" applyFill="1" applyBorder="1"/>
    <xf numFmtId="164" fontId="0" fillId="6" borderId="12" xfId="0" applyNumberFormat="1" applyFill="1" applyBorder="1"/>
    <xf numFmtId="8" fontId="0" fillId="0" borderId="12" xfId="0" applyNumberFormat="1" applyBorder="1"/>
    <xf numFmtId="0" fontId="1" fillId="2" borderId="12" xfId="0" applyFont="1" applyFill="1" applyBorder="1"/>
    <xf numFmtId="0" fontId="1" fillId="4" borderId="12" xfId="0" applyFont="1" applyFill="1" applyBorder="1" applyAlignment="1">
      <alignment wrapText="1"/>
    </xf>
    <xf numFmtId="0" fontId="1" fillId="7" borderId="12" xfId="0" applyFont="1" applyFill="1" applyBorder="1"/>
    <xf numFmtId="0" fontId="1" fillId="4" borderId="13" xfId="0" applyFont="1" applyFill="1" applyBorder="1" applyAlignment="1">
      <alignment wrapText="1"/>
    </xf>
    <xf numFmtId="0" fontId="0" fillId="3" borderId="12" xfId="0" applyFill="1" applyBorder="1"/>
    <xf numFmtId="0" fontId="1" fillId="7" borderId="13" xfId="0" applyFont="1" applyFill="1" applyBorder="1"/>
    <xf numFmtId="8" fontId="0" fillId="0" borderId="12" xfId="0" applyNumberFormat="1" applyFill="1" applyBorder="1"/>
    <xf numFmtId="10" fontId="0" fillId="6" borderId="12" xfId="0" applyNumberFormat="1" applyFill="1" applyBorder="1"/>
    <xf numFmtId="0" fontId="11" fillId="0" borderId="0" xfId="0" applyFont="1"/>
    <xf numFmtId="0" fontId="0" fillId="5" borderId="14" xfId="0" applyFill="1" applyBorder="1"/>
    <xf numFmtId="0" fontId="0" fillId="5" borderId="15" xfId="0" applyFill="1" applyBorder="1"/>
    <xf numFmtId="0" fontId="0" fillId="5" borderId="16" xfId="0" applyFill="1" applyBorder="1"/>
    <xf numFmtId="0" fontId="0" fillId="5" borderId="17" xfId="0" applyFill="1" applyBorder="1"/>
    <xf numFmtId="0" fontId="0" fillId="5" borderId="18" xfId="0" applyFill="1" applyBorder="1"/>
    <xf numFmtId="0" fontId="0" fillId="5" borderId="19" xfId="0" applyFill="1" applyBorder="1"/>
    <xf numFmtId="8" fontId="0" fillId="0" borderId="20" xfId="0" applyNumberFormat="1" applyBorder="1"/>
    <xf numFmtId="10" fontId="0" fillId="0" borderId="20" xfId="0" applyNumberFormat="1" applyBorder="1"/>
    <xf numFmtId="0" fontId="0" fillId="0" borderId="20" xfId="0" applyBorder="1"/>
    <xf numFmtId="0" fontId="0" fillId="6" borderId="20" xfId="0" applyFill="1" applyBorder="1"/>
    <xf numFmtId="0" fontId="0" fillId="6" borderId="12" xfId="0" applyNumberFormat="1" applyFill="1" applyBorder="1"/>
    <xf numFmtId="0" fontId="12" fillId="0" borderId="12" xfId="0" applyFont="1" applyFill="1" applyBorder="1" applyAlignment="1">
      <alignment wrapText="1"/>
    </xf>
    <xf numFmtId="0" fontId="12" fillId="0" borderId="12" xfId="0" applyFont="1" applyFill="1" applyBorder="1"/>
    <xf numFmtId="164" fontId="0" fillId="0" borderId="12" xfId="0" applyNumberFormat="1" applyBorder="1"/>
    <xf numFmtId="0" fontId="12" fillId="0" borderId="21" xfId="0" applyFont="1" applyFill="1" applyBorder="1"/>
    <xf numFmtId="0" fontId="12" fillId="0" borderId="22" xfId="0" applyFont="1" applyFill="1" applyBorder="1"/>
    <xf numFmtId="8" fontId="0" fillId="0" borderId="23" xfId="0" applyNumberFormat="1" applyBorder="1"/>
    <xf numFmtId="0" fontId="12" fillId="0" borderId="9" xfId="0" applyFont="1" applyFill="1" applyBorder="1" applyAlignment="1">
      <alignment wrapText="1"/>
    </xf>
    <xf numFmtId="0" fontId="12" fillId="0" borderId="0" xfId="0" applyFont="1" applyFill="1" applyBorder="1"/>
    <xf numFmtId="8" fontId="0" fillId="0" borderId="0" xfId="0" applyNumberFormat="1" applyBorder="1"/>
    <xf numFmtId="0" fontId="14" fillId="0" borderId="0" xfId="0" applyFont="1"/>
    <xf numFmtId="0" fontId="0" fillId="8" borderId="14" xfId="0" applyFill="1" applyBorder="1"/>
    <xf numFmtId="0" fontId="0" fillId="8" borderId="15" xfId="0" applyFill="1" applyBorder="1"/>
    <xf numFmtId="0" fontId="0" fillId="8" borderId="16" xfId="0" applyFill="1" applyBorder="1"/>
    <xf numFmtId="0" fontId="0" fillId="8" borderId="13" xfId="0" applyFill="1" applyBorder="1"/>
    <xf numFmtId="0" fontId="0" fillId="8" borderId="0" xfId="0" applyFill="1" applyBorder="1"/>
    <xf numFmtId="0" fontId="0" fillId="8" borderId="24" xfId="0" applyFill="1" applyBorder="1"/>
    <xf numFmtId="0" fontId="0" fillId="8" borderId="17" xfId="0" applyFill="1" applyBorder="1"/>
    <xf numFmtId="0" fontId="0" fillId="8" borderId="18" xfId="0" applyFill="1" applyBorder="1"/>
    <xf numFmtId="0" fontId="0" fillId="8" borderId="19" xfId="0" applyFill="1" applyBorder="1"/>
    <xf numFmtId="0" fontId="0" fillId="9" borderId="9" xfId="0" applyFill="1" applyBorder="1"/>
    <xf numFmtId="0" fontId="0" fillId="9" borderId="10" xfId="0" applyFill="1" applyBorder="1"/>
    <xf numFmtId="0" fontId="0" fillId="9" borderId="11" xfId="0" applyFill="1" applyBorder="1"/>
    <xf numFmtId="0" fontId="3" fillId="3" borderId="4" xfId="0" applyFont="1" applyFill="1" applyBorder="1" applyAlignment="1"/>
    <xf numFmtId="0" fontId="1" fillId="2" borderId="0" xfId="0" applyFont="1" applyFill="1" applyBorder="1" applyAlignment="1"/>
    <xf numFmtId="0" fontId="10" fillId="3" borderId="4" xfId="0" applyFont="1" applyFill="1" applyBorder="1" applyAlignment="1"/>
    <xf numFmtId="0" fontId="1" fillId="4" borderId="0" xfId="0" applyFont="1" applyFill="1" applyBorder="1" applyAlignment="1"/>
    <xf numFmtId="0" fontId="15" fillId="2" borderId="0" xfId="0" applyFont="1" applyFill="1" applyBorder="1" applyAlignment="1"/>
    <xf numFmtId="0" fontId="15" fillId="4" borderId="0" xfId="0" applyFont="1" applyFill="1" applyBorder="1" applyAlignment="1"/>
    <xf numFmtId="0" fontId="16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if"/><Relationship Id="rId2" Type="http://schemas.openxmlformats.org/officeDocument/2006/relationships/image" Target="../media/image2.tif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7.jpeg"/><Relationship Id="rId1" Type="http://schemas.openxmlformats.org/officeDocument/2006/relationships/image" Target="../media/image4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7.jpeg"/><Relationship Id="rId1" Type="http://schemas.openxmlformats.org/officeDocument/2006/relationships/image" Target="../media/image4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7.jpeg"/><Relationship Id="rId1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13</xdr:row>
      <xdr:rowOff>304800</xdr:rowOff>
    </xdr:from>
    <xdr:to>
      <xdr:col>3</xdr:col>
      <xdr:colOff>75640</xdr:colOff>
      <xdr:row>17</xdr:row>
      <xdr:rowOff>242078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AA94DFE-7E94-4A0E-8A6C-ED842A3E44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" y="5295900"/>
          <a:ext cx="980515" cy="1270778"/>
        </a:xfrm>
        <a:prstGeom prst="rect">
          <a:avLst/>
        </a:prstGeom>
      </xdr:spPr>
    </xdr:pic>
    <xdr:clientData/>
  </xdr:twoCellAnchor>
  <xdr:twoCellAnchor editAs="oneCell">
    <xdr:from>
      <xdr:col>2</xdr:col>
      <xdr:colOff>530214</xdr:colOff>
      <xdr:row>9</xdr:row>
      <xdr:rowOff>276226</xdr:rowOff>
    </xdr:from>
    <xdr:to>
      <xdr:col>9</xdr:col>
      <xdr:colOff>590550</xdr:colOff>
      <xdr:row>12</xdr:row>
      <xdr:rowOff>323772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6914A6A-B2F9-41B6-BD9F-78A60A321B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731" t="51895" r="12066" b="38368"/>
        <a:stretch/>
      </xdr:blipFill>
      <xdr:spPr>
        <a:xfrm>
          <a:off x="1244589" y="3933826"/>
          <a:ext cx="5384811" cy="1047671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  <xdr:twoCellAnchor editAs="oneCell">
    <xdr:from>
      <xdr:col>10</xdr:col>
      <xdr:colOff>342900</xdr:colOff>
      <xdr:row>1</xdr:row>
      <xdr:rowOff>138202</xdr:rowOff>
    </xdr:from>
    <xdr:to>
      <xdr:col>17</xdr:col>
      <xdr:colOff>124930</xdr:colOff>
      <xdr:row>18</xdr:row>
      <xdr:rowOff>65417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3739BF6-64C0-4A85-87B7-3D23BED035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1375" y="719227"/>
          <a:ext cx="4582630" cy="5966065"/>
        </a:xfrm>
        <a:prstGeom prst="rect">
          <a:avLst/>
        </a:prstGeom>
      </xdr:spPr>
    </xdr:pic>
    <xdr:clientData/>
  </xdr:twoCellAnchor>
  <xdr:twoCellAnchor>
    <xdr:from>
      <xdr:col>10</xdr:col>
      <xdr:colOff>466726</xdr:colOff>
      <xdr:row>2</xdr:row>
      <xdr:rowOff>180976</xdr:rowOff>
    </xdr:from>
    <xdr:to>
      <xdr:col>11</xdr:col>
      <xdr:colOff>1</xdr:colOff>
      <xdr:row>3</xdr:row>
      <xdr:rowOff>9526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2E741E50-3123-4E2D-828D-EC9D4482C1A9}"/>
            </a:ext>
          </a:extLst>
        </xdr:cNvPr>
        <xdr:cNvSpPr/>
      </xdr:nvSpPr>
      <xdr:spPr>
        <a:xfrm>
          <a:off x="7315201" y="1181101"/>
          <a:ext cx="228600" cy="2857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823303</xdr:colOff>
      <xdr:row>1</xdr:row>
      <xdr:rowOff>171308</xdr:rowOff>
    </xdr:from>
    <xdr:to>
      <xdr:col>7</xdr:col>
      <xdr:colOff>400539</xdr:colOff>
      <xdr:row>7</xdr:row>
      <xdr:rowOff>145998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EC8F0BE-4204-4957-AAB8-E478811EF348}"/>
            </a:ext>
          </a:extLst>
        </xdr:cNvPr>
        <xdr:cNvGrpSpPr/>
      </xdr:nvGrpSpPr>
      <xdr:grpSpPr>
        <a:xfrm>
          <a:off x="6508537" y="361808"/>
          <a:ext cx="1637018" cy="1117690"/>
          <a:chOff x="3036094" y="1809750"/>
          <a:chExt cx="1643062" cy="1075422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C4A61C7F-19E6-43F5-B79B-F3E6AF0EDBFB}"/>
              </a:ext>
            </a:extLst>
          </xdr:cNvPr>
          <xdr:cNvGrpSpPr/>
        </xdr:nvGrpSpPr>
        <xdr:grpSpPr>
          <a:xfrm>
            <a:off x="3036094" y="2326495"/>
            <a:ext cx="714375" cy="558677"/>
            <a:chOff x="5038223" y="815230"/>
            <a:chExt cx="1040231" cy="692226"/>
          </a:xfrm>
        </xdr:grpSpPr>
        <xdr:pic>
          <xdr:nvPicPr>
            <xdr:cNvPr id="7" name="Picture 6">
              <a:extLst>
                <a:ext uri="{FF2B5EF4-FFF2-40B4-BE49-F238E27FC236}">
                  <a16:creationId xmlns:a16="http://schemas.microsoft.com/office/drawing/2014/main" id="{FF2F6902-C189-4C39-A9FD-C19E4FAEFA2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5038223" y="815230"/>
              <a:ext cx="1040231" cy="692226"/>
            </a:xfrm>
            <a:prstGeom prst="rect">
              <a:avLst/>
            </a:prstGeom>
          </xdr:spPr>
        </xdr:pic>
        <xdr:sp macro="" textlink="">
          <xdr:nvSpPr>
            <xdr:cNvPr id="8" name="Oval 7">
              <a:extLst>
                <a:ext uri="{FF2B5EF4-FFF2-40B4-BE49-F238E27FC236}">
                  <a16:creationId xmlns:a16="http://schemas.microsoft.com/office/drawing/2014/main" id="{740CCB4A-8AF3-4E69-9AF7-D7EA06BC28D6}"/>
                </a:ext>
              </a:extLst>
            </xdr:cNvPr>
            <xdr:cNvSpPr/>
          </xdr:nvSpPr>
          <xdr:spPr>
            <a:xfrm rot="21144538">
              <a:off x="5439278" y="1127960"/>
              <a:ext cx="350921" cy="110290"/>
            </a:xfrm>
            <a:prstGeom prst="ellipse">
              <a:avLst/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pic>
        <xdr:nvPicPr>
          <xdr:cNvPr id="4" name="Picture 3">
            <a:extLst>
              <a:ext uri="{FF2B5EF4-FFF2-40B4-BE49-F238E27FC236}">
                <a16:creationId xmlns:a16="http://schemas.microsoft.com/office/drawing/2014/main" id="{D04046B3-4232-433D-89DE-FCA3B1AE872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19936011">
            <a:off x="3720706" y="1905000"/>
            <a:ext cx="813886" cy="360172"/>
          </a:xfrm>
          <a:prstGeom prst="rect">
            <a:avLst/>
          </a:prstGeom>
        </xdr:spPr>
      </xdr:pic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04EFE1C6-E01E-4302-B27A-03FB14C8E921}"/>
              </a:ext>
            </a:extLst>
          </xdr:cNvPr>
          <xdr:cNvCxnSpPr/>
        </xdr:nvCxnSpPr>
        <xdr:spPr>
          <a:xfrm flipV="1">
            <a:off x="3410265" y="2268141"/>
            <a:ext cx="352110" cy="244445"/>
          </a:xfrm>
          <a:prstGeom prst="straightConnector1">
            <a:avLst/>
          </a:prstGeom>
          <a:ln w="254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Straight Arrow Connector 5">
            <a:extLst>
              <a:ext uri="{FF2B5EF4-FFF2-40B4-BE49-F238E27FC236}">
                <a16:creationId xmlns:a16="http://schemas.microsoft.com/office/drawing/2014/main" id="{AD1E66E4-B0EF-421D-A036-7D56E35CC2FC}"/>
              </a:ext>
            </a:extLst>
          </xdr:cNvPr>
          <xdr:cNvCxnSpPr/>
        </xdr:nvCxnSpPr>
        <xdr:spPr>
          <a:xfrm flipV="1">
            <a:off x="4482703" y="1809750"/>
            <a:ext cx="196453" cy="77759"/>
          </a:xfrm>
          <a:prstGeom prst="straightConnector1">
            <a:avLst/>
          </a:prstGeom>
          <a:ln w="254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absolute">
    <xdr:from>
      <xdr:col>5</xdr:col>
      <xdr:colOff>864481</xdr:colOff>
      <xdr:row>16</xdr:row>
      <xdr:rowOff>26534</xdr:rowOff>
    </xdr:from>
    <xdr:to>
      <xdr:col>7</xdr:col>
      <xdr:colOff>457224</xdr:colOff>
      <xdr:row>21</xdr:row>
      <xdr:rowOff>142874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64F372CE-676F-408C-B5E3-6D003B85BBE6}"/>
            </a:ext>
          </a:extLst>
        </xdr:cNvPr>
        <xdr:cNvGrpSpPr/>
      </xdr:nvGrpSpPr>
      <xdr:grpSpPr>
        <a:xfrm>
          <a:off x="6549715" y="3074534"/>
          <a:ext cx="1652525" cy="1068840"/>
          <a:chOff x="3649263" y="292880"/>
          <a:chExt cx="1581841" cy="980172"/>
        </a:xfrm>
      </xdr:grpSpPr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9955977A-FE80-4563-BDD1-94170BA07858}"/>
              </a:ext>
            </a:extLst>
          </xdr:cNvPr>
          <xdr:cNvGrpSpPr/>
        </xdr:nvGrpSpPr>
        <xdr:grpSpPr>
          <a:xfrm>
            <a:off x="3649263" y="714375"/>
            <a:ext cx="714375" cy="558677"/>
            <a:chOff x="5038223" y="815230"/>
            <a:chExt cx="1040231" cy="692226"/>
          </a:xfrm>
        </xdr:grpSpPr>
        <xdr:pic>
          <xdr:nvPicPr>
            <xdr:cNvPr id="13" name="Picture 12">
              <a:extLst>
                <a:ext uri="{FF2B5EF4-FFF2-40B4-BE49-F238E27FC236}">
                  <a16:creationId xmlns:a16="http://schemas.microsoft.com/office/drawing/2014/main" id="{528D4451-3AA2-4858-A5F2-93BD3D081F6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5038223" y="815230"/>
              <a:ext cx="1040231" cy="692226"/>
            </a:xfrm>
            <a:prstGeom prst="rect">
              <a:avLst/>
            </a:prstGeom>
          </xdr:spPr>
        </xdr:pic>
        <xdr:sp macro="" textlink="">
          <xdr:nvSpPr>
            <xdr:cNvPr id="14" name="Oval 13">
              <a:extLst>
                <a:ext uri="{FF2B5EF4-FFF2-40B4-BE49-F238E27FC236}">
                  <a16:creationId xmlns:a16="http://schemas.microsoft.com/office/drawing/2014/main" id="{A512EA98-100D-4556-A90D-5EA9ADCC1502}"/>
                </a:ext>
              </a:extLst>
            </xdr:cNvPr>
            <xdr:cNvSpPr/>
          </xdr:nvSpPr>
          <xdr:spPr>
            <a:xfrm rot="21144538">
              <a:off x="5439278" y="1127960"/>
              <a:ext cx="350921" cy="110290"/>
            </a:xfrm>
            <a:prstGeom prst="ellipse">
              <a:avLst/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7F6DCA7B-919E-40D4-951F-6B015B76681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19936011">
            <a:off x="4417218" y="292880"/>
            <a:ext cx="813886" cy="360172"/>
          </a:xfrm>
          <a:prstGeom prst="rect">
            <a:avLst/>
          </a:prstGeom>
        </xdr:spPr>
      </xdr:pic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61D1618E-84E8-4A41-A24C-2AE23EF42FCD}"/>
              </a:ext>
            </a:extLst>
          </xdr:cNvPr>
          <xdr:cNvCxnSpPr>
            <a:stCxn id="11" idx="1"/>
          </xdr:cNvCxnSpPr>
        </xdr:nvCxnSpPr>
        <xdr:spPr>
          <a:xfrm flipH="1">
            <a:off x="4089798" y="662339"/>
            <a:ext cx="374168" cy="206818"/>
          </a:xfrm>
          <a:prstGeom prst="straightConnector1">
            <a:avLst/>
          </a:prstGeom>
          <a:ln w="25400">
            <a:solidFill>
              <a:srgbClr val="FF0000"/>
            </a:solidFill>
            <a:tailEnd type="triangle" w="lg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323240</xdr:colOff>
      <xdr:row>15</xdr:row>
      <xdr:rowOff>117730</xdr:rowOff>
    </xdr:from>
    <xdr:to>
      <xdr:col>6</xdr:col>
      <xdr:colOff>805352</xdr:colOff>
      <xdr:row>21</xdr:row>
      <xdr:rowOff>92420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CBF637C-F1CF-4910-9A2F-2921DF0E7E3B}"/>
            </a:ext>
          </a:extLst>
        </xdr:cNvPr>
        <xdr:cNvGrpSpPr/>
      </xdr:nvGrpSpPr>
      <xdr:grpSpPr>
        <a:xfrm>
          <a:off x="6175162" y="2975230"/>
          <a:ext cx="1637018" cy="1117690"/>
          <a:chOff x="3036094" y="1809750"/>
          <a:chExt cx="1643062" cy="1075422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42EE77C2-9775-45BB-AFE9-2F9AB6C9B790}"/>
              </a:ext>
            </a:extLst>
          </xdr:cNvPr>
          <xdr:cNvGrpSpPr/>
        </xdr:nvGrpSpPr>
        <xdr:grpSpPr>
          <a:xfrm>
            <a:off x="3036094" y="2326495"/>
            <a:ext cx="714375" cy="558677"/>
            <a:chOff x="5038223" y="815230"/>
            <a:chExt cx="1040231" cy="692226"/>
          </a:xfrm>
        </xdr:grpSpPr>
        <xdr:pic>
          <xdr:nvPicPr>
            <xdr:cNvPr id="7" name="Picture 6">
              <a:extLst>
                <a:ext uri="{FF2B5EF4-FFF2-40B4-BE49-F238E27FC236}">
                  <a16:creationId xmlns:a16="http://schemas.microsoft.com/office/drawing/2014/main" id="{979DD174-0349-4EAD-992D-D7D21794EA9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5038223" y="815230"/>
              <a:ext cx="1040231" cy="692226"/>
            </a:xfrm>
            <a:prstGeom prst="rect">
              <a:avLst/>
            </a:prstGeom>
          </xdr:spPr>
        </xdr:pic>
        <xdr:sp macro="" textlink="">
          <xdr:nvSpPr>
            <xdr:cNvPr id="8" name="Oval 7">
              <a:extLst>
                <a:ext uri="{FF2B5EF4-FFF2-40B4-BE49-F238E27FC236}">
                  <a16:creationId xmlns:a16="http://schemas.microsoft.com/office/drawing/2014/main" id="{EB78AEF4-9CF2-470F-8127-937C2E4AEF30}"/>
                </a:ext>
              </a:extLst>
            </xdr:cNvPr>
            <xdr:cNvSpPr/>
          </xdr:nvSpPr>
          <xdr:spPr>
            <a:xfrm rot="21144538">
              <a:off x="5439278" y="1127960"/>
              <a:ext cx="350921" cy="110290"/>
            </a:xfrm>
            <a:prstGeom prst="ellipse">
              <a:avLst/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pic>
        <xdr:nvPicPr>
          <xdr:cNvPr id="4" name="Picture 3">
            <a:extLst>
              <a:ext uri="{FF2B5EF4-FFF2-40B4-BE49-F238E27FC236}">
                <a16:creationId xmlns:a16="http://schemas.microsoft.com/office/drawing/2014/main" id="{281B156E-BCC1-4B99-B45F-2F9FAC6051E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19936011">
            <a:off x="3720706" y="1905000"/>
            <a:ext cx="813886" cy="360172"/>
          </a:xfrm>
          <a:prstGeom prst="rect">
            <a:avLst/>
          </a:prstGeom>
        </xdr:spPr>
      </xdr:pic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D925EBCD-C0EC-4BC7-A1D9-C00B1A1EB0A9}"/>
              </a:ext>
            </a:extLst>
          </xdr:cNvPr>
          <xdr:cNvCxnSpPr/>
        </xdr:nvCxnSpPr>
        <xdr:spPr>
          <a:xfrm flipV="1">
            <a:off x="3410265" y="2268141"/>
            <a:ext cx="352110" cy="244445"/>
          </a:xfrm>
          <a:prstGeom prst="straightConnector1">
            <a:avLst/>
          </a:prstGeom>
          <a:ln w="254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Straight Arrow Connector 5">
            <a:extLst>
              <a:ext uri="{FF2B5EF4-FFF2-40B4-BE49-F238E27FC236}">
                <a16:creationId xmlns:a16="http://schemas.microsoft.com/office/drawing/2014/main" id="{E93A3F53-DE58-4228-BF19-C9A405F5FCD2}"/>
              </a:ext>
            </a:extLst>
          </xdr:cNvPr>
          <xdr:cNvCxnSpPr/>
        </xdr:nvCxnSpPr>
        <xdr:spPr>
          <a:xfrm flipV="1">
            <a:off x="4482703" y="1809750"/>
            <a:ext cx="196453" cy="77759"/>
          </a:xfrm>
          <a:prstGeom prst="straightConnector1">
            <a:avLst/>
          </a:prstGeom>
          <a:ln w="254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absolute">
    <xdr:from>
      <xdr:col>5</xdr:col>
      <xdr:colOff>739465</xdr:colOff>
      <xdr:row>1</xdr:row>
      <xdr:rowOff>133690</xdr:rowOff>
    </xdr:from>
    <xdr:to>
      <xdr:col>7</xdr:col>
      <xdr:colOff>332209</xdr:colOff>
      <xdr:row>7</xdr:row>
      <xdr:rowOff>59530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E850F220-D573-4F99-87AC-D405AE151DE9}"/>
            </a:ext>
          </a:extLst>
        </xdr:cNvPr>
        <xdr:cNvGrpSpPr/>
      </xdr:nvGrpSpPr>
      <xdr:grpSpPr>
        <a:xfrm>
          <a:off x="6591387" y="324190"/>
          <a:ext cx="1652525" cy="1068840"/>
          <a:chOff x="3649263" y="292880"/>
          <a:chExt cx="1581841" cy="980172"/>
        </a:xfrm>
      </xdr:grpSpPr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9A96FD11-1F03-4F00-8DFC-7A4AE3835684}"/>
              </a:ext>
            </a:extLst>
          </xdr:cNvPr>
          <xdr:cNvGrpSpPr/>
        </xdr:nvGrpSpPr>
        <xdr:grpSpPr>
          <a:xfrm>
            <a:off x="3649263" y="714375"/>
            <a:ext cx="714375" cy="558677"/>
            <a:chOff x="5038223" y="815230"/>
            <a:chExt cx="1040231" cy="692226"/>
          </a:xfrm>
        </xdr:grpSpPr>
        <xdr:pic>
          <xdr:nvPicPr>
            <xdr:cNvPr id="13" name="Picture 12">
              <a:extLst>
                <a:ext uri="{FF2B5EF4-FFF2-40B4-BE49-F238E27FC236}">
                  <a16:creationId xmlns:a16="http://schemas.microsoft.com/office/drawing/2014/main" id="{B403476C-FFEA-429B-81F7-B7F7F57D347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5038223" y="815230"/>
              <a:ext cx="1040231" cy="692226"/>
            </a:xfrm>
            <a:prstGeom prst="rect">
              <a:avLst/>
            </a:prstGeom>
          </xdr:spPr>
        </xdr:pic>
        <xdr:sp macro="" textlink="">
          <xdr:nvSpPr>
            <xdr:cNvPr id="14" name="Oval 13">
              <a:extLst>
                <a:ext uri="{FF2B5EF4-FFF2-40B4-BE49-F238E27FC236}">
                  <a16:creationId xmlns:a16="http://schemas.microsoft.com/office/drawing/2014/main" id="{88F0BFF8-C1BD-41F8-AFE4-1891121C968D}"/>
                </a:ext>
              </a:extLst>
            </xdr:cNvPr>
            <xdr:cNvSpPr/>
          </xdr:nvSpPr>
          <xdr:spPr>
            <a:xfrm rot="21144538">
              <a:off x="5439278" y="1127960"/>
              <a:ext cx="350921" cy="110290"/>
            </a:xfrm>
            <a:prstGeom prst="ellipse">
              <a:avLst/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D6070B81-BA9C-4DAA-B7D9-346C46636B5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19936011">
            <a:off x="4417218" y="292880"/>
            <a:ext cx="813886" cy="360172"/>
          </a:xfrm>
          <a:prstGeom prst="rect">
            <a:avLst/>
          </a:prstGeom>
        </xdr:spPr>
      </xdr:pic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6A57DBAC-0FD4-452E-949C-312A8A71D109}"/>
              </a:ext>
            </a:extLst>
          </xdr:cNvPr>
          <xdr:cNvCxnSpPr>
            <a:stCxn id="11" idx="1"/>
          </xdr:cNvCxnSpPr>
        </xdr:nvCxnSpPr>
        <xdr:spPr>
          <a:xfrm flipH="1">
            <a:off x="4089798" y="662339"/>
            <a:ext cx="374168" cy="206818"/>
          </a:xfrm>
          <a:prstGeom prst="straightConnector1">
            <a:avLst/>
          </a:prstGeom>
          <a:ln w="25400">
            <a:solidFill>
              <a:srgbClr val="FF0000"/>
            </a:solidFill>
            <a:tailEnd type="triangle" w="lg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323240</xdr:colOff>
      <xdr:row>15</xdr:row>
      <xdr:rowOff>117730</xdr:rowOff>
    </xdr:from>
    <xdr:to>
      <xdr:col>6</xdr:col>
      <xdr:colOff>805352</xdr:colOff>
      <xdr:row>21</xdr:row>
      <xdr:rowOff>92420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A3E6058-00EF-48FB-8D80-E6A3EE84C985}"/>
            </a:ext>
          </a:extLst>
        </xdr:cNvPr>
        <xdr:cNvGrpSpPr/>
      </xdr:nvGrpSpPr>
      <xdr:grpSpPr>
        <a:xfrm>
          <a:off x="6175162" y="2975230"/>
          <a:ext cx="1637018" cy="1117690"/>
          <a:chOff x="3036094" y="1809750"/>
          <a:chExt cx="1643062" cy="1075422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BC779E7A-BD74-43F5-96BB-57C9A0758801}"/>
              </a:ext>
            </a:extLst>
          </xdr:cNvPr>
          <xdr:cNvGrpSpPr/>
        </xdr:nvGrpSpPr>
        <xdr:grpSpPr>
          <a:xfrm>
            <a:off x="3036094" y="2326495"/>
            <a:ext cx="714375" cy="558677"/>
            <a:chOff x="5038223" y="815230"/>
            <a:chExt cx="1040231" cy="692226"/>
          </a:xfrm>
        </xdr:grpSpPr>
        <xdr:pic>
          <xdr:nvPicPr>
            <xdr:cNvPr id="7" name="Picture 6">
              <a:extLst>
                <a:ext uri="{FF2B5EF4-FFF2-40B4-BE49-F238E27FC236}">
                  <a16:creationId xmlns:a16="http://schemas.microsoft.com/office/drawing/2014/main" id="{7AE74C29-7897-4346-BB5D-2EB4ECA90F8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5038223" y="815230"/>
              <a:ext cx="1040231" cy="692226"/>
            </a:xfrm>
            <a:prstGeom prst="rect">
              <a:avLst/>
            </a:prstGeom>
          </xdr:spPr>
        </xdr:pic>
        <xdr:sp macro="" textlink="">
          <xdr:nvSpPr>
            <xdr:cNvPr id="8" name="Oval 7">
              <a:extLst>
                <a:ext uri="{FF2B5EF4-FFF2-40B4-BE49-F238E27FC236}">
                  <a16:creationId xmlns:a16="http://schemas.microsoft.com/office/drawing/2014/main" id="{0A479D85-D598-4178-9BFE-0BEB2D526C79}"/>
                </a:ext>
              </a:extLst>
            </xdr:cNvPr>
            <xdr:cNvSpPr/>
          </xdr:nvSpPr>
          <xdr:spPr>
            <a:xfrm rot="21144538">
              <a:off x="5439278" y="1127960"/>
              <a:ext cx="350921" cy="110290"/>
            </a:xfrm>
            <a:prstGeom prst="ellipse">
              <a:avLst/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pic>
        <xdr:nvPicPr>
          <xdr:cNvPr id="4" name="Picture 3">
            <a:extLst>
              <a:ext uri="{FF2B5EF4-FFF2-40B4-BE49-F238E27FC236}">
                <a16:creationId xmlns:a16="http://schemas.microsoft.com/office/drawing/2014/main" id="{D0220BBA-6DF5-4A88-8AED-1194B14EE0C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19936011">
            <a:off x="3720706" y="1905000"/>
            <a:ext cx="813886" cy="360172"/>
          </a:xfrm>
          <a:prstGeom prst="rect">
            <a:avLst/>
          </a:prstGeom>
        </xdr:spPr>
      </xdr:pic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344DDE69-D0B1-446A-8150-EFB4630CA407}"/>
              </a:ext>
            </a:extLst>
          </xdr:cNvPr>
          <xdr:cNvCxnSpPr/>
        </xdr:nvCxnSpPr>
        <xdr:spPr>
          <a:xfrm flipV="1">
            <a:off x="3410265" y="2268141"/>
            <a:ext cx="352110" cy="244445"/>
          </a:xfrm>
          <a:prstGeom prst="straightConnector1">
            <a:avLst/>
          </a:prstGeom>
          <a:ln w="254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Straight Arrow Connector 5">
            <a:extLst>
              <a:ext uri="{FF2B5EF4-FFF2-40B4-BE49-F238E27FC236}">
                <a16:creationId xmlns:a16="http://schemas.microsoft.com/office/drawing/2014/main" id="{88A398AC-3226-49B6-A53A-42DEC6B5D8CF}"/>
              </a:ext>
            </a:extLst>
          </xdr:cNvPr>
          <xdr:cNvCxnSpPr/>
        </xdr:nvCxnSpPr>
        <xdr:spPr>
          <a:xfrm flipV="1">
            <a:off x="4482703" y="1809750"/>
            <a:ext cx="196453" cy="77759"/>
          </a:xfrm>
          <a:prstGeom prst="straightConnector1">
            <a:avLst/>
          </a:prstGeom>
          <a:ln w="254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absolute">
    <xdr:from>
      <xdr:col>5</xdr:col>
      <xdr:colOff>739465</xdr:colOff>
      <xdr:row>1</xdr:row>
      <xdr:rowOff>133690</xdr:rowOff>
    </xdr:from>
    <xdr:to>
      <xdr:col>7</xdr:col>
      <xdr:colOff>332209</xdr:colOff>
      <xdr:row>7</xdr:row>
      <xdr:rowOff>59530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DC54E2E8-6FCD-446E-877B-0D8B41BE4844}"/>
            </a:ext>
          </a:extLst>
        </xdr:cNvPr>
        <xdr:cNvGrpSpPr/>
      </xdr:nvGrpSpPr>
      <xdr:grpSpPr>
        <a:xfrm>
          <a:off x="6591387" y="324190"/>
          <a:ext cx="1652525" cy="1068840"/>
          <a:chOff x="3649263" y="292880"/>
          <a:chExt cx="1581841" cy="980172"/>
        </a:xfrm>
      </xdr:grpSpPr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68BE02DC-D324-48CE-BC87-18B8BCFA16BB}"/>
              </a:ext>
            </a:extLst>
          </xdr:cNvPr>
          <xdr:cNvGrpSpPr/>
        </xdr:nvGrpSpPr>
        <xdr:grpSpPr>
          <a:xfrm>
            <a:off x="3649263" y="714375"/>
            <a:ext cx="714375" cy="558677"/>
            <a:chOff x="5038223" y="815230"/>
            <a:chExt cx="1040231" cy="692226"/>
          </a:xfrm>
        </xdr:grpSpPr>
        <xdr:pic>
          <xdr:nvPicPr>
            <xdr:cNvPr id="13" name="Picture 12">
              <a:extLst>
                <a:ext uri="{FF2B5EF4-FFF2-40B4-BE49-F238E27FC236}">
                  <a16:creationId xmlns:a16="http://schemas.microsoft.com/office/drawing/2014/main" id="{31DB36D3-AD45-4736-B062-69FD80242F3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5038223" y="815230"/>
              <a:ext cx="1040231" cy="692226"/>
            </a:xfrm>
            <a:prstGeom prst="rect">
              <a:avLst/>
            </a:prstGeom>
          </xdr:spPr>
        </xdr:pic>
        <xdr:sp macro="" textlink="">
          <xdr:nvSpPr>
            <xdr:cNvPr id="14" name="Oval 13">
              <a:extLst>
                <a:ext uri="{FF2B5EF4-FFF2-40B4-BE49-F238E27FC236}">
                  <a16:creationId xmlns:a16="http://schemas.microsoft.com/office/drawing/2014/main" id="{69BA0E5A-F55F-4F1A-8C91-6E695C32A7D9}"/>
                </a:ext>
              </a:extLst>
            </xdr:cNvPr>
            <xdr:cNvSpPr/>
          </xdr:nvSpPr>
          <xdr:spPr>
            <a:xfrm rot="21144538">
              <a:off x="5439278" y="1127960"/>
              <a:ext cx="350921" cy="110290"/>
            </a:xfrm>
            <a:prstGeom prst="ellipse">
              <a:avLst/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CE79B661-8FA3-460C-9B7A-479D4B2F586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19936011">
            <a:off x="4417218" y="292880"/>
            <a:ext cx="813886" cy="360172"/>
          </a:xfrm>
          <a:prstGeom prst="rect">
            <a:avLst/>
          </a:prstGeom>
        </xdr:spPr>
      </xdr:pic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62658941-A0AA-49CF-9EBB-02F4B96B22D2}"/>
              </a:ext>
            </a:extLst>
          </xdr:cNvPr>
          <xdr:cNvCxnSpPr>
            <a:stCxn id="11" idx="1"/>
          </xdr:cNvCxnSpPr>
        </xdr:nvCxnSpPr>
        <xdr:spPr>
          <a:xfrm flipH="1">
            <a:off x="4089798" y="662339"/>
            <a:ext cx="374168" cy="206818"/>
          </a:xfrm>
          <a:prstGeom prst="straightConnector1">
            <a:avLst/>
          </a:prstGeom>
          <a:ln w="25400">
            <a:solidFill>
              <a:srgbClr val="FF0000"/>
            </a:solidFill>
            <a:tailEnd type="triangle" w="lg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323240</xdr:colOff>
      <xdr:row>15</xdr:row>
      <xdr:rowOff>117730</xdr:rowOff>
    </xdr:from>
    <xdr:to>
      <xdr:col>6</xdr:col>
      <xdr:colOff>805352</xdr:colOff>
      <xdr:row>21</xdr:row>
      <xdr:rowOff>92420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D81EC130-6ADB-4AC0-BDD4-A874EAB58B09}"/>
            </a:ext>
          </a:extLst>
        </xdr:cNvPr>
        <xdr:cNvGrpSpPr/>
      </xdr:nvGrpSpPr>
      <xdr:grpSpPr>
        <a:xfrm>
          <a:off x="6182757" y="2975230"/>
          <a:ext cx="1631681" cy="1117690"/>
          <a:chOff x="3036094" y="1809750"/>
          <a:chExt cx="1643062" cy="1075422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1C434EC7-3260-42A5-A4AE-6B12E8B251A4}"/>
              </a:ext>
            </a:extLst>
          </xdr:cNvPr>
          <xdr:cNvGrpSpPr/>
        </xdr:nvGrpSpPr>
        <xdr:grpSpPr>
          <a:xfrm>
            <a:off x="3036094" y="2326495"/>
            <a:ext cx="714375" cy="558677"/>
            <a:chOff x="5038223" y="815230"/>
            <a:chExt cx="1040231" cy="692226"/>
          </a:xfrm>
        </xdr:grpSpPr>
        <xdr:pic>
          <xdr:nvPicPr>
            <xdr:cNvPr id="7" name="Picture 6">
              <a:extLst>
                <a:ext uri="{FF2B5EF4-FFF2-40B4-BE49-F238E27FC236}">
                  <a16:creationId xmlns:a16="http://schemas.microsoft.com/office/drawing/2014/main" id="{CFC722E4-D897-4B3C-A023-FC740353988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5038223" y="815230"/>
              <a:ext cx="1040231" cy="692226"/>
            </a:xfrm>
            <a:prstGeom prst="rect">
              <a:avLst/>
            </a:prstGeom>
          </xdr:spPr>
        </xdr:pic>
        <xdr:sp macro="" textlink="">
          <xdr:nvSpPr>
            <xdr:cNvPr id="8" name="Oval 7">
              <a:extLst>
                <a:ext uri="{FF2B5EF4-FFF2-40B4-BE49-F238E27FC236}">
                  <a16:creationId xmlns:a16="http://schemas.microsoft.com/office/drawing/2014/main" id="{F4C80CCB-4A06-4D89-98EA-09AC3FA673DA}"/>
                </a:ext>
              </a:extLst>
            </xdr:cNvPr>
            <xdr:cNvSpPr/>
          </xdr:nvSpPr>
          <xdr:spPr>
            <a:xfrm rot="21144538">
              <a:off x="5439278" y="1127960"/>
              <a:ext cx="350921" cy="110290"/>
            </a:xfrm>
            <a:prstGeom prst="ellipse">
              <a:avLst/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pic>
        <xdr:nvPicPr>
          <xdr:cNvPr id="4" name="Picture 3">
            <a:extLst>
              <a:ext uri="{FF2B5EF4-FFF2-40B4-BE49-F238E27FC236}">
                <a16:creationId xmlns:a16="http://schemas.microsoft.com/office/drawing/2014/main" id="{1B406E9B-5D97-4B76-BBD3-24FF666CC82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19936011">
            <a:off x="3720706" y="1905000"/>
            <a:ext cx="813886" cy="360172"/>
          </a:xfrm>
          <a:prstGeom prst="rect">
            <a:avLst/>
          </a:prstGeom>
        </xdr:spPr>
      </xdr:pic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E690495A-106B-40A8-BB7B-5D92C4F4C0C0}"/>
              </a:ext>
            </a:extLst>
          </xdr:cNvPr>
          <xdr:cNvCxnSpPr/>
        </xdr:nvCxnSpPr>
        <xdr:spPr>
          <a:xfrm flipV="1">
            <a:off x="3410265" y="2268141"/>
            <a:ext cx="352110" cy="244445"/>
          </a:xfrm>
          <a:prstGeom prst="straightConnector1">
            <a:avLst/>
          </a:prstGeom>
          <a:ln w="254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Straight Arrow Connector 5">
            <a:extLst>
              <a:ext uri="{FF2B5EF4-FFF2-40B4-BE49-F238E27FC236}">
                <a16:creationId xmlns:a16="http://schemas.microsoft.com/office/drawing/2014/main" id="{5A42197A-3088-4CB1-BD7D-8659EB444B77}"/>
              </a:ext>
            </a:extLst>
          </xdr:cNvPr>
          <xdr:cNvCxnSpPr/>
        </xdr:nvCxnSpPr>
        <xdr:spPr>
          <a:xfrm flipV="1">
            <a:off x="4482703" y="1809750"/>
            <a:ext cx="196453" cy="77759"/>
          </a:xfrm>
          <a:prstGeom prst="straightConnector1">
            <a:avLst/>
          </a:prstGeom>
          <a:ln w="254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absolute">
    <xdr:from>
      <xdr:col>5</xdr:col>
      <xdr:colOff>739465</xdr:colOff>
      <xdr:row>1</xdr:row>
      <xdr:rowOff>133690</xdr:rowOff>
    </xdr:from>
    <xdr:to>
      <xdr:col>7</xdr:col>
      <xdr:colOff>332209</xdr:colOff>
      <xdr:row>7</xdr:row>
      <xdr:rowOff>59530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674850AF-88C1-4024-83DD-B47E62609319}"/>
            </a:ext>
          </a:extLst>
        </xdr:cNvPr>
        <xdr:cNvGrpSpPr/>
      </xdr:nvGrpSpPr>
      <xdr:grpSpPr>
        <a:xfrm>
          <a:off x="6598982" y="324190"/>
          <a:ext cx="1648830" cy="1068840"/>
          <a:chOff x="3649263" y="292880"/>
          <a:chExt cx="1581841" cy="980172"/>
        </a:xfrm>
      </xdr:grpSpPr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B1CFB520-8D56-4587-B704-97CB8FD05770}"/>
              </a:ext>
            </a:extLst>
          </xdr:cNvPr>
          <xdr:cNvGrpSpPr/>
        </xdr:nvGrpSpPr>
        <xdr:grpSpPr>
          <a:xfrm>
            <a:off x="3649263" y="714375"/>
            <a:ext cx="714375" cy="558677"/>
            <a:chOff x="5038223" y="815230"/>
            <a:chExt cx="1040231" cy="692226"/>
          </a:xfrm>
        </xdr:grpSpPr>
        <xdr:pic>
          <xdr:nvPicPr>
            <xdr:cNvPr id="13" name="Picture 12">
              <a:extLst>
                <a:ext uri="{FF2B5EF4-FFF2-40B4-BE49-F238E27FC236}">
                  <a16:creationId xmlns:a16="http://schemas.microsoft.com/office/drawing/2014/main" id="{069D11A4-D27E-468A-B49C-987FD94AD87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5038223" y="815230"/>
              <a:ext cx="1040231" cy="692226"/>
            </a:xfrm>
            <a:prstGeom prst="rect">
              <a:avLst/>
            </a:prstGeom>
          </xdr:spPr>
        </xdr:pic>
        <xdr:sp macro="" textlink="">
          <xdr:nvSpPr>
            <xdr:cNvPr id="14" name="Oval 13">
              <a:extLst>
                <a:ext uri="{FF2B5EF4-FFF2-40B4-BE49-F238E27FC236}">
                  <a16:creationId xmlns:a16="http://schemas.microsoft.com/office/drawing/2014/main" id="{DE54E436-7662-483C-985B-40474049D4C0}"/>
                </a:ext>
              </a:extLst>
            </xdr:cNvPr>
            <xdr:cNvSpPr/>
          </xdr:nvSpPr>
          <xdr:spPr>
            <a:xfrm rot="21144538">
              <a:off x="5439278" y="1127960"/>
              <a:ext cx="350921" cy="110290"/>
            </a:xfrm>
            <a:prstGeom prst="ellipse">
              <a:avLst/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3D5F1A71-07BF-40C0-8253-FEB964175CA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19936011">
            <a:off x="4417218" y="292880"/>
            <a:ext cx="813886" cy="360172"/>
          </a:xfrm>
          <a:prstGeom prst="rect">
            <a:avLst/>
          </a:prstGeom>
        </xdr:spPr>
      </xdr:pic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BAB6A0D2-3E29-4952-B633-DE9DD678BBCB}"/>
              </a:ext>
            </a:extLst>
          </xdr:cNvPr>
          <xdr:cNvCxnSpPr>
            <a:stCxn id="11" idx="1"/>
          </xdr:cNvCxnSpPr>
        </xdr:nvCxnSpPr>
        <xdr:spPr>
          <a:xfrm flipH="1">
            <a:off x="4089798" y="662339"/>
            <a:ext cx="374168" cy="206818"/>
          </a:xfrm>
          <a:prstGeom prst="straightConnector1">
            <a:avLst/>
          </a:prstGeom>
          <a:ln w="25400">
            <a:solidFill>
              <a:srgbClr val="FF0000"/>
            </a:solidFill>
            <a:tailEnd type="triangle" w="lg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323240</xdr:colOff>
      <xdr:row>15</xdr:row>
      <xdr:rowOff>117730</xdr:rowOff>
    </xdr:from>
    <xdr:to>
      <xdr:col>6</xdr:col>
      <xdr:colOff>805352</xdr:colOff>
      <xdr:row>21</xdr:row>
      <xdr:rowOff>92420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F573ACCE-3D37-4EF4-97AC-C9E6C8992487}"/>
            </a:ext>
          </a:extLst>
        </xdr:cNvPr>
        <xdr:cNvGrpSpPr/>
      </xdr:nvGrpSpPr>
      <xdr:grpSpPr>
        <a:xfrm>
          <a:off x="6182757" y="2975230"/>
          <a:ext cx="1631681" cy="1117690"/>
          <a:chOff x="3036094" y="1809750"/>
          <a:chExt cx="1643062" cy="1075422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D6BA7F32-3493-447C-8AEC-914E79C8462D}"/>
              </a:ext>
            </a:extLst>
          </xdr:cNvPr>
          <xdr:cNvGrpSpPr/>
        </xdr:nvGrpSpPr>
        <xdr:grpSpPr>
          <a:xfrm>
            <a:off x="3036094" y="2326495"/>
            <a:ext cx="714375" cy="558677"/>
            <a:chOff x="5038223" y="815230"/>
            <a:chExt cx="1040231" cy="692226"/>
          </a:xfrm>
        </xdr:grpSpPr>
        <xdr:pic>
          <xdr:nvPicPr>
            <xdr:cNvPr id="7" name="Picture 6">
              <a:extLst>
                <a:ext uri="{FF2B5EF4-FFF2-40B4-BE49-F238E27FC236}">
                  <a16:creationId xmlns:a16="http://schemas.microsoft.com/office/drawing/2014/main" id="{8210FE12-3492-4CC1-8DA1-6A5C1BAC26D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5038223" y="815230"/>
              <a:ext cx="1040231" cy="692226"/>
            </a:xfrm>
            <a:prstGeom prst="rect">
              <a:avLst/>
            </a:prstGeom>
          </xdr:spPr>
        </xdr:pic>
        <xdr:sp macro="" textlink="">
          <xdr:nvSpPr>
            <xdr:cNvPr id="8" name="Oval 7">
              <a:extLst>
                <a:ext uri="{FF2B5EF4-FFF2-40B4-BE49-F238E27FC236}">
                  <a16:creationId xmlns:a16="http://schemas.microsoft.com/office/drawing/2014/main" id="{F2339524-7C25-439A-AC6F-53E6E2A94ACE}"/>
                </a:ext>
              </a:extLst>
            </xdr:cNvPr>
            <xdr:cNvSpPr/>
          </xdr:nvSpPr>
          <xdr:spPr>
            <a:xfrm rot="21144538">
              <a:off x="5439278" y="1127960"/>
              <a:ext cx="350921" cy="110290"/>
            </a:xfrm>
            <a:prstGeom prst="ellipse">
              <a:avLst/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pic>
        <xdr:nvPicPr>
          <xdr:cNvPr id="4" name="Picture 3">
            <a:extLst>
              <a:ext uri="{FF2B5EF4-FFF2-40B4-BE49-F238E27FC236}">
                <a16:creationId xmlns:a16="http://schemas.microsoft.com/office/drawing/2014/main" id="{EC6B6028-5FEC-4E3F-806F-55964E34B77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19936011">
            <a:off x="3720706" y="1905000"/>
            <a:ext cx="813886" cy="360172"/>
          </a:xfrm>
          <a:prstGeom prst="rect">
            <a:avLst/>
          </a:prstGeom>
        </xdr:spPr>
      </xdr:pic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A3A1098A-148F-494B-A22C-FC2777C164B8}"/>
              </a:ext>
            </a:extLst>
          </xdr:cNvPr>
          <xdr:cNvCxnSpPr/>
        </xdr:nvCxnSpPr>
        <xdr:spPr>
          <a:xfrm flipV="1">
            <a:off x="3410265" y="2268141"/>
            <a:ext cx="352110" cy="244445"/>
          </a:xfrm>
          <a:prstGeom prst="straightConnector1">
            <a:avLst/>
          </a:prstGeom>
          <a:ln w="254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Straight Arrow Connector 5">
            <a:extLst>
              <a:ext uri="{FF2B5EF4-FFF2-40B4-BE49-F238E27FC236}">
                <a16:creationId xmlns:a16="http://schemas.microsoft.com/office/drawing/2014/main" id="{E8083357-56F4-497E-BEAF-0956D2A8EB53}"/>
              </a:ext>
            </a:extLst>
          </xdr:cNvPr>
          <xdr:cNvCxnSpPr/>
        </xdr:nvCxnSpPr>
        <xdr:spPr>
          <a:xfrm flipV="1">
            <a:off x="4482703" y="1809750"/>
            <a:ext cx="196453" cy="77759"/>
          </a:xfrm>
          <a:prstGeom prst="straightConnector1">
            <a:avLst/>
          </a:prstGeom>
          <a:ln w="254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absolute">
    <xdr:from>
      <xdr:col>5</xdr:col>
      <xdr:colOff>739465</xdr:colOff>
      <xdr:row>1</xdr:row>
      <xdr:rowOff>133690</xdr:rowOff>
    </xdr:from>
    <xdr:to>
      <xdr:col>7</xdr:col>
      <xdr:colOff>332209</xdr:colOff>
      <xdr:row>7</xdr:row>
      <xdr:rowOff>59530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E514052D-9D36-435D-86C8-F737B14FAF7B}"/>
            </a:ext>
          </a:extLst>
        </xdr:cNvPr>
        <xdr:cNvGrpSpPr/>
      </xdr:nvGrpSpPr>
      <xdr:grpSpPr>
        <a:xfrm>
          <a:off x="6598982" y="324190"/>
          <a:ext cx="1648830" cy="1068840"/>
          <a:chOff x="3649263" y="292880"/>
          <a:chExt cx="1581841" cy="980172"/>
        </a:xfrm>
      </xdr:grpSpPr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0D498A01-8701-41A5-BE9B-0DC2077139B3}"/>
              </a:ext>
            </a:extLst>
          </xdr:cNvPr>
          <xdr:cNvGrpSpPr/>
        </xdr:nvGrpSpPr>
        <xdr:grpSpPr>
          <a:xfrm>
            <a:off x="3649263" y="714375"/>
            <a:ext cx="714375" cy="558677"/>
            <a:chOff x="5038223" y="815230"/>
            <a:chExt cx="1040231" cy="692226"/>
          </a:xfrm>
        </xdr:grpSpPr>
        <xdr:pic>
          <xdr:nvPicPr>
            <xdr:cNvPr id="13" name="Picture 12">
              <a:extLst>
                <a:ext uri="{FF2B5EF4-FFF2-40B4-BE49-F238E27FC236}">
                  <a16:creationId xmlns:a16="http://schemas.microsoft.com/office/drawing/2014/main" id="{885D262C-C749-42C7-9FAD-6A4A8C3E45F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5038223" y="815230"/>
              <a:ext cx="1040231" cy="692226"/>
            </a:xfrm>
            <a:prstGeom prst="rect">
              <a:avLst/>
            </a:prstGeom>
          </xdr:spPr>
        </xdr:pic>
        <xdr:sp macro="" textlink="">
          <xdr:nvSpPr>
            <xdr:cNvPr id="14" name="Oval 13">
              <a:extLst>
                <a:ext uri="{FF2B5EF4-FFF2-40B4-BE49-F238E27FC236}">
                  <a16:creationId xmlns:a16="http://schemas.microsoft.com/office/drawing/2014/main" id="{0744CCE4-959A-4A3E-B97B-A92F5E23D0A4}"/>
                </a:ext>
              </a:extLst>
            </xdr:cNvPr>
            <xdr:cNvSpPr/>
          </xdr:nvSpPr>
          <xdr:spPr>
            <a:xfrm rot="21144538">
              <a:off x="5439278" y="1127960"/>
              <a:ext cx="350921" cy="110290"/>
            </a:xfrm>
            <a:prstGeom prst="ellipse">
              <a:avLst/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C7CBF545-846B-4F6D-9271-98C4C1DE719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19936011">
            <a:off x="4417218" y="292880"/>
            <a:ext cx="813886" cy="360172"/>
          </a:xfrm>
          <a:prstGeom prst="rect">
            <a:avLst/>
          </a:prstGeom>
        </xdr:spPr>
      </xdr:pic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9B9E8A1A-A0E0-4439-A520-032A47DA028E}"/>
              </a:ext>
            </a:extLst>
          </xdr:cNvPr>
          <xdr:cNvCxnSpPr>
            <a:stCxn id="11" idx="1"/>
          </xdr:cNvCxnSpPr>
        </xdr:nvCxnSpPr>
        <xdr:spPr>
          <a:xfrm flipH="1">
            <a:off x="4089798" y="662339"/>
            <a:ext cx="374168" cy="206818"/>
          </a:xfrm>
          <a:prstGeom prst="straightConnector1">
            <a:avLst/>
          </a:prstGeom>
          <a:ln w="25400">
            <a:solidFill>
              <a:srgbClr val="FF0000"/>
            </a:solidFill>
            <a:tailEnd type="triangle" w="lg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323240</xdr:colOff>
      <xdr:row>15</xdr:row>
      <xdr:rowOff>117730</xdr:rowOff>
    </xdr:from>
    <xdr:to>
      <xdr:col>6</xdr:col>
      <xdr:colOff>805352</xdr:colOff>
      <xdr:row>21</xdr:row>
      <xdr:rowOff>92420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6957CEE7-6D4D-4A3B-94DA-8CE41D0CCEAA}"/>
            </a:ext>
          </a:extLst>
        </xdr:cNvPr>
        <xdr:cNvGrpSpPr/>
      </xdr:nvGrpSpPr>
      <xdr:grpSpPr>
        <a:xfrm>
          <a:off x="6182757" y="2975230"/>
          <a:ext cx="1631681" cy="1117690"/>
          <a:chOff x="3036094" y="1809750"/>
          <a:chExt cx="1643062" cy="1075422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88AF980C-5D86-4D3A-91C1-2E29EA4FFEF5}"/>
              </a:ext>
            </a:extLst>
          </xdr:cNvPr>
          <xdr:cNvGrpSpPr/>
        </xdr:nvGrpSpPr>
        <xdr:grpSpPr>
          <a:xfrm>
            <a:off x="3036094" y="2326495"/>
            <a:ext cx="714375" cy="558677"/>
            <a:chOff x="5038223" y="815230"/>
            <a:chExt cx="1040231" cy="692226"/>
          </a:xfrm>
        </xdr:grpSpPr>
        <xdr:pic>
          <xdr:nvPicPr>
            <xdr:cNvPr id="7" name="Picture 6">
              <a:extLst>
                <a:ext uri="{FF2B5EF4-FFF2-40B4-BE49-F238E27FC236}">
                  <a16:creationId xmlns:a16="http://schemas.microsoft.com/office/drawing/2014/main" id="{1A9580B1-FA06-4590-9712-42484EE273A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5038223" y="815230"/>
              <a:ext cx="1040231" cy="692226"/>
            </a:xfrm>
            <a:prstGeom prst="rect">
              <a:avLst/>
            </a:prstGeom>
          </xdr:spPr>
        </xdr:pic>
        <xdr:sp macro="" textlink="">
          <xdr:nvSpPr>
            <xdr:cNvPr id="8" name="Oval 7">
              <a:extLst>
                <a:ext uri="{FF2B5EF4-FFF2-40B4-BE49-F238E27FC236}">
                  <a16:creationId xmlns:a16="http://schemas.microsoft.com/office/drawing/2014/main" id="{2FDB05F1-9E97-4430-B33E-8CAC5FF4B92D}"/>
                </a:ext>
              </a:extLst>
            </xdr:cNvPr>
            <xdr:cNvSpPr/>
          </xdr:nvSpPr>
          <xdr:spPr>
            <a:xfrm rot="21144538">
              <a:off x="5439278" y="1127960"/>
              <a:ext cx="350921" cy="110290"/>
            </a:xfrm>
            <a:prstGeom prst="ellipse">
              <a:avLst/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pic>
        <xdr:nvPicPr>
          <xdr:cNvPr id="4" name="Picture 3">
            <a:extLst>
              <a:ext uri="{FF2B5EF4-FFF2-40B4-BE49-F238E27FC236}">
                <a16:creationId xmlns:a16="http://schemas.microsoft.com/office/drawing/2014/main" id="{D675EC74-7092-4FBB-AAB7-02EB81D3D88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19936011">
            <a:off x="3720706" y="1905000"/>
            <a:ext cx="813886" cy="360172"/>
          </a:xfrm>
          <a:prstGeom prst="rect">
            <a:avLst/>
          </a:prstGeom>
        </xdr:spPr>
      </xdr:pic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B827CA02-E268-49C9-90BF-17623768B405}"/>
              </a:ext>
            </a:extLst>
          </xdr:cNvPr>
          <xdr:cNvCxnSpPr/>
        </xdr:nvCxnSpPr>
        <xdr:spPr>
          <a:xfrm flipV="1">
            <a:off x="3410265" y="2268141"/>
            <a:ext cx="352110" cy="244445"/>
          </a:xfrm>
          <a:prstGeom prst="straightConnector1">
            <a:avLst/>
          </a:prstGeom>
          <a:ln w="254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Straight Arrow Connector 5">
            <a:extLst>
              <a:ext uri="{FF2B5EF4-FFF2-40B4-BE49-F238E27FC236}">
                <a16:creationId xmlns:a16="http://schemas.microsoft.com/office/drawing/2014/main" id="{E7B541B4-E520-4210-878A-E7B8B4FE4BFD}"/>
              </a:ext>
            </a:extLst>
          </xdr:cNvPr>
          <xdr:cNvCxnSpPr/>
        </xdr:nvCxnSpPr>
        <xdr:spPr>
          <a:xfrm flipV="1">
            <a:off x="4482703" y="1809750"/>
            <a:ext cx="196453" cy="77759"/>
          </a:xfrm>
          <a:prstGeom prst="straightConnector1">
            <a:avLst/>
          </a:prstGeom>
          <a:ln w="254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absolute">
    <xdr:from>
      <xdr:col>5</xdr:col>
      <xdr:colOff>739465</xdr:colOff>
      <xdr:row>1</xdr:row>
      <xdr:rowOff>133690</xdr:rowOff>
    </xdr:from>
    <xdr:to>
      <xdr:col>7</xdr:col>
      <xdr:colOff>332209</xdr:colOff>
      <xdr:row>7</xdr:row>
      <xdr:rowOff>59530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B52D81C3-F4A2-4D78-AC70-75862C755970}"/>
            </a:ext>
          </a:extLst>
        </xdr:cNvPr>
        <xdr:cNvGrpSpPr/>
      </xdr:nvGrpSpPr>
      <xdr:grpSpPr>
        <a:xfrm>
          <a:off x="6598982" y="324190"/>
          <a:ext cx="1648830" cy="1068840"/>
          <a:chOff x="3649263" y="292880"/>
          <a:chExt cx="1581841" cy="980172"/>
        </a:xfrm>
      </xdr:grpSpPr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0FAEA227-8399-4D09-95AA-B3A2B93CFCAB}"/>
              </a:ext>
            </a:extLst>
          </xdr:cNvPr>
          <xdr:cNvGrpSpPr/>
        </xdr:nvGrpSpPr>
        <xdr:grpSpPr>
          <a:xfrm>
            <a:off x="3649263" y="714375"/>
            <a:ext cx="714375" cy="558677"/>
            <a:chOff x="5038223" y="815230"/>
            <a:chExt cx="1040231" cy="692226"/>
          </a:xfrm>
        </xdr:grpSpPr>
        <xdr:pic>
          <xdr:nvPicPr>
            <xdr:cNvPr id="13" name="Picture 12">
              <a:extLst>
                <a:ext uri="{FF2B5EF4-FFF2-40B4-BE49-F238E27FC236}">
                  <a16:creationId xmlns:a16="http://schemas.microsoft.com/office/drawing/2014/main" id="{0E30CFDE-1AB5-4F0D-99FD-70061B76931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5038223" y="815230"/>
              <a:ext cx="1040231" cy="692226"/>
            </a:xfrm>
            <a:prstGeom prst="rect">
              <a:avLst/>
            </a:prstGeom>
          </xdr:spPr>
        </xdr:pic>
        <xdr:sp macro="" textlink="">
          <xdr:nvSpPr>
            <xdr:cNvPr id="14" name="Oval 13">
              <a:extLst>
                <a:ext uri="{FF2B5EF4-FFF2-40B4-BE49-F238E27FC236}">
                  <a16:creationId xmlns:a16="http://schemas.microsoft.com/office/drawing/2014/main" id="{D4A713CC-E69E-438C-8B5C-6147DE11C35C}"/>
                </a:ext>
              </a:extLst>
            </xdr:cNvPr>
            <xdr:cNvSpPr/>
          </xdr:nvSpPr>
          <xdr:spPr>
            <a:xfrm rot="21144538">
              <a:off x="5439278" y="1127960"/>
              <a:ext cx="350921" cy="110290"/>
            </a:xfrm>
            <a:prstGeom prst="ellipse">
              <a:avLst/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3EFB718B-E9FD-405B-8F2C-7AF51D06D0F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19936011">
            <a:off x="4417218" y="292880"/>
            <a:ext cx="813886" cy="360172"/>
          </a:xfrm>
          <a:prstGeom prst="rect">
            <a:avLst/>
          </a:prstGeom>
        </xdr:spPr>
      </xdr:pic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B2E10209-E7FB-43CE-9ADF-989CC8017AF1}"/>
              </a:ext>
            </a:extLst>
          </xdr:cNvPr>
          <xdr:cNvCxnSpPr>
            <a:stCxn id="11" idx="1"/>
          </xdr:cNvCxnSpPr>
        </xdr:nvCxnSpPr>
        <xdr:spPr>
          <a:xfrm flipH="1">
            <a:off x="4089798" y="662339"/>
            <a:ext cx="374168" cy="206818"/>
          </a:xfrm>
          <a:prstGeom prst="straightConnector1">
            <a:avLst/>
          </a:prstGeom>
          <a:ln w="25400">
            <a:solidFill>
              <a:srgbClr val="FF0000"/>
            </a:solidFill>
            <a:tailEnd type="triangle" w="lg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E042F-FD0F-4F85-BDEA-CAF339A49816}">
  <sheetPr>
    <tabColor rgb="FFFFFF00"/>
  </sheetPr>
  <dimension ref="A1:U37"/>
  <sheetViews>
    <sheetView tabSelected="1" zoomScaleNormal="100" workbookViewId="0">
      <selection activeCell="U50" sqref="U50"/>
    </sheetView>
  </sheetViews>
  <sheetFormatPr defaultRowHeight="15" x14ac:dyDescent="0.25"/>
  <cols>
    <col min="1" max="1" width="7.7109375" customWidth="1"/>
    <col min="2" max="2" width="3" customWidth="1"/>
    <col min="3" max="3" width="17.28515625" customWidth="1"/>
    <col min="4" max="9" width="10.42578125" customWidth="1"/>
    <col min="10" max="10" width="12.140625" customWidth="1"/>
    <col min="11" max="16" width="10.42578125" customWidth="1"/>
    <col min="17" max="17" width="9.42578125" customWidth="1"/>
    <col min="18" max="18" width="3.28515625" customWidth="1"/>
  </cols>
  <sheetData>
    <row r="1" spans="1:21" ht="45.7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33" thickTop="1" x14ac:dyDescent="0.5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  <c r="S2" s="1"/>
      <c r="T2" s="1"/>
      <c r="U2" s="1"/>
    </row>
    <row r="3" spans="1:21" ht="36" x14ac:dyDescent="0.55000000000000004">
      <c r="A3" s="1"/>
      <c r="B3" s="75"/>
      <c r="C3" s="79" t="s">
        <v>2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5"/>
      <c r="S3" s="1"/>
      <c r="T3" s="1"/>
      <c r="U3" s="1"/>
    </row>
    <row r="4" spans="1:21" ht="42" x14ac:dyDescent="0.65">
      <c r="A4" s="1"/>
      <c r="B4" s="77"/>
      <c r="C4" s="80" t="s">
        <v>3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5"/>
      <c r="S4" s="1"/>
      <c r="T4" s="1"/>
      <c r="U4" s="1"/>
    </row>
    <row r="5" spans="1:21" ht="26.25" x14ac:dyDescent="0.4">
      <c r="A5" s="1"/>
      <c r="B5" s="6"/>
      <c r="C5" s="7"/>
      <c r="D5" s="7"/>
      <c r="E5" s="7"/>
      <c r="F5" s="8"/>
      <c r="G5" s="8"/>
      <c r="H5" s="8"/>
      <c r="I5" s="8"/>
      <c r="J5" s="9"/>
      <c r="K5" s="8"/>
      <c r="L5" s="9"/>
      <c r="M5" s="9"/>
      <c r="N5" s="10"/>
      <c r="O5" s="11"/>
      <c r="P5" s="11"/>
      <c r="Q5" s="11"/>
      <c r="R5" s="12"/>
      <c r="S5" s="1"/>
      <c r="T5" s="1"/>
      <c r="U5" s="1"/>
    </row>
    <row r="6" spans="1:21" ht="26.25" x14ac:dyDescent="0.4">
      <c r="A6" s="1"/>
      <c r="B6" s="6"/>
      <c r="C6" s="13" t="s">
        <v>0</v>
      </c>
      <c r="D6" s="7"/>
      <c r="E6" s="7"/>
      <c r="F6" s="8"/>
      <c r="G6" s="8"/>
      <c r="H6" s="8"/>
      <c r="I6" s="8"/>
      <c r="J6" s="9"/>
      <c r="K6" s="8"/>
      <c r="L6" s="9"/>
      <c r="M6" s="9"/>
      <c r="N6" s="10"/>
      <c r="O6" s="11"/>
      <c r="P6" s="14"/>
      <c r="Q6" s="8"/>
      <c r="R6" s="15"/>
      <c r="S6" s="1"/>
      <c r="T6" s="1"/>
      <c r="U6" s="1"/>
    </row>
    <row r="7" spans="1:21" ht="26.25" x14ac:dyDescent="0.4">
      <c r="A7" s="1"/>
      <c r="B7" s="6"/>
      <c r="C7" s="16" t="s">
        <v>42</v>
      </c>
      <c r="D7" s="7"/>
      <c r="E7" s="7"/>
      <c r="F7" s="8"/>
      <c r="G7" s="8"/>
      <c r="H7" s="8"/>
      <c r="I7" s="8"/>
      <c r="J7" s="9"/>
      <c r="K7" s="8"/>
      <c r="L7" s="9"/>
      <c r="M7" s="9"/>
      <c r="N7" s="10"/>
      <c r="O7" s="8"/>
      <c r="P7" s="8"/>
      <c r="Q7" s="8"/>
      <c r="R7" s="15"/>
      <c r="S7" s="1"/>
      <c r="T7" s="1"/>
      <c r="U7" s="1"/>
    </row>
    <row r="8" spans="1:21" ht="26.25" x14ac:dyDescent="0.4">
      <c r="A8" s="1"/>
      <c r="B8" s="6"/>
      <c r="C8" s="16" t="s">
        <v>41</v>
      </c>
      <c r="D8" s="17"/>
      <c r="E8" s="7"/>
      <c r="F8" s="8"/>
      <c r="G8" s="8"/>
      <c r="H8" s="8"/>
      <c r="I8" s="8"/>
      <c r="J8" s="9"/>
      <c r="K8" s="8"/>
      <c r="L8" s="9"/>
      <c r="M8" s="9"/>
      <c r="N8" s="10"/>
      <c r="O8" s="8"/>
      <c r="P8" s="8"/>
      <c r="Q8" s="8"/>
      <c r="R8" s="15"/>
      <c r="S8" s="1"/>
      <c r="T8" s="1"/>
      <c r="U8" s="1"/>
    </row>
    <row r="9" spans="1:21" ht="26.25" x14ac:dyDescent="0.4">
      <c r="A9" s="1"/>
      <c r="B9" s="6"/>
      <c r="C9" s="16" t="s">
        <v>1</v>
      </c>
      <c r="D9" s="7"/>
      <c r="E9" s="7"/>
      <c r="F9" s="8"/>
      <c r="G9" s="8"/>
      <c r="H9" s="8"/>
      <c r="I9" s="8"/>
      <c r="J9" s="9"/>
      <c r="K9" s="8"/>
      <c r="L9" s="9"/>
      <c r="M9" s="9"/>
      <c r="N9" s="10"/>
      <c r="O9" s="8"/>
      <c r="P9" s="8"/>
      <c r="Q9" s="8"/>
      <c r="R9" s="15"/>
      <c r="S9" s="1"/>
      <c r="T9" s="1"/>
      <c r="U9" s="1"/>
    </row>
    <row r="10" spans="1:21" ht="26.25" x14ac:dyDescent="0.4">
      <c r="A10" s="1"/>
      <c r="B10" s="6"/>
      <c r="C10" s="16"/>
      <c r="D10" s="17"/>
      <c r="E10" s="7"/>
      <c r="F10" s="8"/>
      <c r="G10" s="8"/>
      <c r="H10" s="8"/>
      <c r="I10" s="8"/>
      <c r="J10" s="9"/>
      <c r="K10" s="8"/>
      <c r="L10" s="9"/>
      <c r="M10" s="9"/>
      <c r="N10" s="10"/>
      <c r="O10" s="8"/>
      <c r="P10" s="8"/>
      <c r="Q10" s="8"/>
      <c r="R10" s="15"/>
      <c r="S10" s="1"/>
      <c r="T10" s="1"/>
      <c r="U10" s="1"/>
    </row>
    <row r="11" spans="1:21" ht="26.25" x14ac:dyDescent="0.4">
      <c r="A11" s="1"/>
      <c r="B11" s="6"/>
      <c r="C11" s="16"/>
      <c r="D11" s="17"/>
      <c r="E11" s="7"/>
      <c r="F11" s="8"/>
      <c r="G11" s="8"/>
      <c r="H11" s="8"/>
      <c r="I11" s="8"/>
      <c r="J11" s="9"/>
      <c r="K11" s="8"/>
      <c r="L11" s="9"/>
      <c r="M11" s="9"/>
      <c r="N11" s="10"/>
      <c r="O11" s="8"/>
      <c r="P11" s="8"/>
      <c r="Q11" s="8"/>
      <c r="R11" s="15"/>
      <c r="S11" s="1"/>
      <c r="T11" s="1"/>
      <c r="U11" s="1"/>
    </row>
    <row r="12" spans="1:21" ht="26.25" x14ac:dyDescent="0.4">
      <c r="A12" s="1"/>
      <c r="B12" s="6"/>
      <c r="C12" s="16"/>
      <c r="D12" s="7"/>
      <c r="E12" s="7"/>
      <c r="F12" s="8"/>
      <c r="G12" s="8"/>
      <c r="H12" s="8"/>
      <c r="I12" s="8"/>
      <c r="J12" s="9"/>
      <c r="K12" s="8"/>
      <c r="L12" s="9"/>
      <c r="M12" s="9"/>
      <c r="N12" s="10"/>
      <c r="O12" s="8"/>
      <c r="P12" s="8"/>
      <c r="Q12" s="8"/>
      <c r="R12" s="15"/>
      <c r="S12" s="1"/>
      <c r="T12" s="1"/>
      <c r="U12" s="1"/>
    </row>
    <row r="13" spans="1:21" ht="26.25" x14ac:dyDescent="0.4">
      <c r="A13" s="1"/>
      <c r="B13" s="6"/>
      <c r="C13" s="16"/>
      <c r="D13" s="7"/>
      <c r="E13" s="7"/>
      <c r="F13" s="8"/>
      <c r="G13" s="8"/>
      <c r="H13" s="8"/>
      <c r="I13" s="8"/>
      <c r="J13" s="9"/>
      <c r="K13" s="8"/>
      <c r="L13" s="9"/>
      <c r="M13" s="9"/>
      <c r="N13" s="10"/>
      <c r="O13" s="8"/>
      <c r="P13" s="8"/>
      <c r="Q13" s="8"/>
      <c r="R13" s="15"/>
      <c r="S13" s="1"/>
      <c r="T13" s="1"/>
      <c r="U13" s="1"/>
    </row>
    <row r="14" spans="1:21" ht="26.25" x14ac:dyDescent="0.4">
      <c r="A14" s="1"/>
      <c r="B14" s="6"/>
      <c r="C14" s="16"/>
      <c r="D14" s="7"/>
      <c r="E14" s="7"/>
      <c r="F14" s="8"/>
      <c r="G14" s="8"/>
      <c r="H14" s="8"/>
      <c r="I14" s="8"/>
      <c r="J14" s="9"/>
      <c r="K14" s="8"/>
      <c r="L14" s="9"/>
      <c r="M14" s="9"/>
      <c r="N14" s="10"/>
      <c r="O14" s="8"/>
      <c r="P14" s="8"/>
      <c r="Q14" s="8"/>
      <c r="R14" s="15"/>
      <c r="S14" s="1"/>
      <c r="T14" s="1"/>
      <c r="U14" s="1"/>
    </row>
    <row r="15" spans="1:21" ht="26.25" x14ac:dyDescent="0.4">
      <c r="A15" s="1"/>
      <c r="B15" s="6"/>
      <c r="C15" s="16"/>
      <c r="D15" s="7"/>
      <c r="E15" s="7"/>
      <c r="F15" s="8"/>
      <c r="G15" s="8"/>
      <c r="H15" s="8"/>
      <c r="I15" s="8"/>
      <c r="J15" s="9"/>
      <c r="K15" s="8"/>
      <c r="L15" s="9"/>
      <c r="M15" s="9"/>
      <c r="N15" s="10"/>
      <c r="O15" s="8"/>
      <c r="P15" s="8"/>
      <c r="Q15" s="8"/>
      <c r="R15" s="15"/>
      <c r="S15" s="1"/>
      <c r="T15" s="1"/>
      <c r="U15" s="1"/>
    </row>
    <row r="16" spans="1:21" ht="26.25" x14ac:dyDescent="0.4">
      <c r="A16" s="1"/>
      <c r="B16" s="18"/>
      <c r="C16" s="19"/>
      <c r="D16" s="7"/>
      <c r="E16" s="81" t="s">
        <v>88</v>
      </c>
      <c r="F16" s="8"/>
      <c r="G16" s="8"/>
      <c r="H16" s="8"/>
      <c r="I16" s="8"/>
      <c r="J16" s="9"/>
      <c r="K16" s="8"/>
      <c r="L16" s="9"/>
      <c r="M16" s="9"/>
      <c r="N16" s="10"/>
      <c r="O16" s="8"/>
      <c r="P16" s="8"/>
      <c r="Q16" s="8"/>
      <c r="R16" s="15"/>
      <c r="S16" s="1"/>
      <c r="T16" s="1"/>
      <c r="U16" s="1"/>
    </row>
    <row r="17" spans="1:21" ht="26.25" x14ac:dyDescent="0.4">
      <c r="A17" s="1"/>
      <c r="B17" s="18"/>
      <c r="C17" s="19"/>
      <c r="D17" s="7"/>
      <c r="E17" s="81" t="s">
        <v>89</v>
      </c>
      <c r="F17" s="8"/>
      <c r="G17" s="8"/>
      <c r="H17" s="8"/>
      <c r="I17" s="8"/>
      <c r="J17" s="9"/>
      <c r="K17" s="8"/>
      <c r="L17" s="9"/>
      <c r="M17" s="9"/>
      <c r="N17" s="10"/>
      <c r="O17" s="8"/>
      <c r="P17" s="8"/>
      <c r="Q17" s="8"/>
      <c r="R17" s="15"/>
      <c r="S17" s="1"/>
      <c r="T17" s="1"/>
      <c r="U17" s="1"/>
    </row>
    <row r="18" spans="1:21" ht="23.25" x14ac:dyDescent="0.35">
      <c r="A18" s="1"/>
      <c r="B18" s="18"/>
      <c r="C18" s="19"/>
      <c r="D18" s="8"/>
      <c r="E18" s="8"/>
      <c r="F18" s="8"/>
      <c r="G18" s="8"/>
      <c r="H18" s="8"/>
      <c r="I18" s="8"/>
      <c r="J18" s="8"/>
      <c r="K18" s="8"/>
      <c r="L18" s="8"/>
      <c r="M18" s="11"/>
      <c r="N18" s="8"/>
      <c r="O18" s="8"/>
      <c r="P18" s="8"/>
      <c r="Q18" s="8"/>
      <c r="R18" s="15"/>
      <c r="S18" s="1"/>
      <c r="T18" s="1"/>
      <c r="U18" s="1"/>
    </row>
    <row r="19" spans="1:21" ht="15.75" thickBot="1" x14ac:dyDescent="0.3">
      <c r="A19" s="1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2"/>
      <c r="S19" s="1"/>
      <c r="T19" s="1"/>
      <c r="U19" s="1"/>
    </row>
    <row r="20" spans="1:21" ht="15.75" thickTop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E42EB-6A01-4A14-AFDA-B0A25A13097E}">
  <sheetPr>
    <tabColor rgb="FFFF0000"/>
  </sheetPr>
  <dimension ref="A1:K11"/>
  <sheetViews>
    <sheetView zoomScale="145" zoomScaleNormal="145" workbookViewId="0">
      <selection activeCell="F4" sqref="F4"/>
    </sheetView>
  </sheetViews>
  <sheetFormatPr defaultRowHeight="15" x14ac:dyDescent="0.25"/>
  <cols>
    <col min="1" max="1" width="19" bestFit="1" customWidth="1"/>
    <col min="2" max="2" width="13.140625" bestFit="1" customWidth="1"/>
    <col min="3" max="3" width="10.5703125" customWidth="1"/>
    <col min="4" max="4" width="15" customWidth="1"/>
    <col min="5" max="6" width="8.28515625" customWidth="1"/>
    <col min="7" max="7" width="14.42578125" customWidth="1"/>
    <col min="8" max="8" width="18.5703125" customWidth="1"/>
    <col min="9" max="9" width="1.7109375" customWidth="1"/>
    <col min="10" max="10" width="18.5703125" bestFit="1" customWidth="1"/>
    <col min="11" max="11" width="12.28515625" bestFit="1" customWidth="1"/>
  </cols>
  <sheetData>
    <row r="1" spans="1:11" ht="45" x14ac:dyDescent="0.25">
      <c r="A1" s="33" t="s">
        <v>30</v>
      </c>
      <c r="B1" s="34" t="s">
        <v>26</v>
      </c>
      <c r="C1" s="34" t="s">
        <v>31</v>
      </c>
      <c r="D1" s="34" t="s">
        <v>32</v>
      </c>
      <c r="E1" s="34" t="s">
        <v>11</v>
      </c>
      <c r="F1" s="34" t="s">
        <v>19</v>
      </c>
      <c r="G1" s="34" t="s">
        <v>33</v>
      </c>
      <c r="H1" s="34" t="s">
        <v>34</v>
      </c>
    </row>
    <row r="2" spans="1:11" x14ac:dyDescent="0.25">
      <c r="A2" s="33" t="s">
        <v>35</v>
      </c>
      <c r="B2" s="35" t="s">
        <v>27</v>
      </c>
      <c r="C2" s="35" t="s">
        <v>15</v>
      </c>
      <c r="D2" s="35" t="s">
        <v>18</v>
      </c>
      <c r="E2" s="35" t="s">
        <v>12</v>
      </c>
      <c r="F2" s="35" t="s">
        <v>20</v>
      </c>
      <c r="G2" s="35" t="s">
        <v>23</v>
      </c>
      <c r="H2" s="35" t="s">
        <v>9</v>
      </c>
      <c r="J2" s="36" t="s">
        <v>36</v>
      </c>
      <c r="K2" s="36" t="s">
        <v>37</v>
      </c>
    </row>
    <row r="3" spans="1:11" x14ac:dyDescent="0.25">
      <c r="A3" s="33" t="s">
        <v>38</v>
      </c>
      <c r="B3" s="37" t="s">
        <v>27</v>
      </c>
      <c r="C3" s="37"/>
      <c r="D3" s="37"/>
      <c r="E3" s="37"/>
      <c r="F3" s="37" t="s">
        <v>21</v>
      </c>
      <c r="G3" s="37" t="s">
        <v>24</v>
      </c>
      <c r="H3" s="37" t="s">
        <v>9</v>
      </c>
      <c r="J3" s="38" t="s">
        <v>39</v>
      </c>
      <c r="K3" s="38" t="s">
        <v>40</v>
      </c>
    </row>
    <row r="4" spans="1:11" x14ac:dyDescent="0.25">
      <c r="B4" s="39">
        <v>700000</v>
      </c>
      <c r="C4" s="28">
        <v>0.05</v>
      </c>
      <c r="D4" s="27">
        <v>4</v>
      </c>
      <c r="E4" s="27">
        <v>15</v>
      </c>
      <c r="F4" s="40">
        <f>C4/D4</f>
        <v>1.2500000000000001E-2</v>
      </c>
      <c r="G4" s="29">
        <f>E4*D4</f>
        <v>60</v>
      </c>
      <c r="H4" s="31">
        <f>PV(F4,G4,,B4)</f>
        <v>-332197.32179804565</v>
      </c>
      <c r="J4" s="30">
        <f>B4/(1+F4)^G4</f>
        <v>332197.32179804565</v>
      </c>
      <c r="K4" s="30">
        <f>B4+H4</f>
        <v>367802.67820195435</v>
      </c>
    </row>
    <row r="5" spans="1:11" x14ac:dyDescent="0.25">
      <c r="B5" s="39">
        <v>700000</v>
      </c>
      <c r="C5" s="28">
        <v>0.05</v>
      </c>
      <c r="D5" s="27">
        <v>4</v>
      </c>
      <c r="E5" s="27">
        <v>20</v>
      </c>
      <c r="F5" s="40">
        <f t="shared" ref="F5:F11" si="0">C5/D5</f>
        <v>1.2500000000000001E-2</v>
      </c>
      <c r="G5" s="29">
        <f t="shared" ref="G5:G11" si="1">E5*D5</f>
        <v>80</v>
      </c>
      <c r="H5" s="31">
        <f t="shared" ref="H5:H11" si="2">PV(F5,G5,,B5)</f>
        <v>-259116.75073220968</v>
      </c>
      <c r="J5" s="30">
        <f t="shared" ref="J5:J11" si="3">B5/(1+F5)^G5</f>
        <v>259116.75073220968</v>
      </c>
      <c r="K5" s="30">
        <f t="shared" ref="K5:K11" si="4">B5+H5</f>
        <v>440883.24926779035</v>
      </c>
    </row>
    <row r="6" spans="1:11" x14ac:dyDescent="0.25">
      <c r="B6" s="39">
        <v>700000</v>
      </c>
      <c r="C6" s="28">
        <v>0.05</v>
      </c>
      <c r="D6" s="27">
        <v>4</v>
      </c>
      <c r="E6" s="27">
        <v>25</v>
      </c>
      <c r="F6" s="40">
        <f t="shared" si="0"/>
        <v>1.2500000000000001E-2</v>
      </c>
      <c r="G6" s="29">
        <f t="shared" si="1"/>
        <v>100</v>
      </c>
      <c r="H6" s="31">
        <f t="shared" si="2"/>
        <v>-202113.28058459109</v>
      </c>
      <c r="J6" s="30">
        <f t="shared" si="3"/>
        <v>202113.28058459109</v>
      </c>
      <c r="K6" s="30">
        <f t="shared" si="4"/>
        <v>497886.71941540891</v>
      </c>
    </row>
    <row r="7" spans="1:11" x14ac:dyDescent="0.25">
      <c r="B7" s="39">
        <v>700000</v>
      </c>
      <c r="C7" s="28">
        <v>0.05</v>
      </c>
      <c r="D7" s="27">
        <v>4</v>
      </c>
      <c r="E7" s="27">
        <v>30</v>
      </c>
      <c r="F7" s="40">
        <f t="shared" si="0"/>
        <v>1.2500000000000001E-2</v>
      </c>
      <c r="G7" s="29">
        <f t="shared" si="1"/>
        <v>120</v>
      </c>
      <c r="H7" s="31">
        <f t="shared" si="2"/>
        <v>-157650.08658542039</v>
      </c>
      <c r="J7" s="30">
        <f t="shared" si="3"/>
        <v>157650.08658542039</v>
      </c>
      <c r="K7" s="30">
        <f t="shared" si="4"/>
        <v>542349.91341457958</v>
      </c>
    </row>
    <row r="8" spans="1:11" x14ac:dyDescent="0.25">
      <c r="B8" s="39">
        <v>700000</v>
      </c>
      <c r="C8" s="28">
        <v>0.05</v>
      </c>
      <c r="D8" s="27">
        <v>4</v>
      </c>
      <c r="E8" s="27">
        <v>35</v>
      </c>
      <c r="F8" s="40">
        <f t="shared" si="0"/>
        <v>1.2500000000000001E-2</v>
      </c>
      <c r="G8" s="29">
        <f t="shared" si="1"/>
        <v>140</v>
      </c>
      <c r="H8" s="31">
        <f t="shared" si="2"/>
        <v>-122968.41518035976</v>
      </c>
      <c r="J8" s="30">
        <f t="shared" si="3"/>
        <v>122968.41518035976</v>
      </c>
      <c r="K8" s="30">
        <f t="shared" si="4"/>
        <v>577031.58481964027</v>
      </c>
    </row>
    <row r="9" spans="1:11" x14ac:dyDescent="0.25">
      <c r="B9" s="39">
        <v>700000</v>
      </c>
      <c r="C9" s="28">
        <v>0.05</v>
      </c>
      <c r="D9" s="27">
        <v>4</v>
      </c>
      <c r="E9" s="27">
        <v>40</v>
      </c>
      <c r="F9" s="40">
        <f t="shared" si="0"/>
        <v>1.2500000000000001E-2</v>
      </c>
      <c r="G9" s="29">
        <f t="shared" si="1"/>
        <v>160</v>
      </c>
      <c r="H9" s="31">
        <f t="shared" si="2"/>
        <v>-95916.415014311555</v>
      </c>
      <c r="J9" s="30">
        <f t="shared" si="3"/>
        <v>95916.415014311555</v>
      </c>
      <c r="K9" s="30">
        <f t="shared" si="4"/>
        <v>604083.58498568845</v>
      </c>
    </row>
    <row r="10" spans="1:11" x14ac:dyDescent="0.25">
      <c r="B10" s="39">
        <v>700000</v>
      </c>
      <c r="C10" s="28">
        <v>0.05</v>
      </c>
      <c r="D10" s="27">
        <v>4</v>
      </c>
      <c r="E10" s="27">
        <v>45</v>
      </c>
      <c r="F10" s="40">
        <f t="shared" si="0"/>
        <v>1.2500000000000001E-2</v>
      </c>
      <c r="G10" s="29">
        <f t="shared" si="1"/>
        <v>180</v>
      </c>
      <c r="H10" s="31">
        <f t="shared" si="2"/>
        <v>-74815.623635580923</v>
      </c>
      <c r="J10" s="30">
        <f t="shared" si="3"/>
        <v>74815.623635580923</v>
      </c>
      <c r="K10" s="30">
        <f t="shared" si="4"/>
        <v>625184.37636441912</v>
      </c>
    </row>
    <row r="11" spans="1:11" x14ac:dyDescent="0.25">
      <c r="B11" s="39">
        <v>700000</v>
      </c>
      <c r="C11" s="28">
        <v>0.05</v>
      </c>
      <c r="D11" s="27">
        <v>4</v>
      </c>
      <c r="E11" s="27">
        <v>50</v>
      </c>
      <c r="F11" s="40">
        <f t="shared" si="0"/>
        <v>1.2500000000000001E-2</v>
      </c>
      <c r="G11" s="29">
        <f t="shared" si="1"/>
        <v>200</v>
      </c>
      <c r="H11" s="31">
        <f t="shared" si="2"/>
        <v>-58356.82598380807</v>
      </c>
      <c r="J11" s="30">
        <f t="shared" si="3"/>
        <v>58356.82598380807</v>
      </c>
      <c r="K11" s="30">
        <f t="shared" si="4"/>
        <v>641643.17401619197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10AA5-F74A-4FBF-91E2-04A1C8224BDC}">
  <sheetPr>
    <tabColor theme="1"/>
  </sheetPr>
  <dimension ref="A1"/>
  <sheetViews>
    <sheetView workbookViewId="0">
      <selection activeCell="G10" sqref="G10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A871E-A47F-4C0E-915D-5BE0B90B5B43}">
  <sheetPr>
    <tabColor rgb="FF0000FF"/>
  </sheetPr>
  <dimension ref="A1:F3"/>
  <sheetViews>
    <sheetView showGridLines="0" zoomScale="220" zoomScaleNormal="220" workbookViewId="0">
      <selection activeCell="A5" sqref="A5"/>
    </sheetView>
  </sheetViews>
  <sheetFormatPr defaultRowHeight="15" x14ac:dyDescent="0.25"/>
  <cols>
    <col min="1" max="1" width="33.42578125" customWidth="1"/>
    <col min="2" max="2" width="14.85546875" customWidth="1"/>
    <col min="3" max="3" width="18.140625" customWidth="1"/>
    <col min="4" max="4" width="14.5703125" customWidth="1"/>
    <col min="5" max="5" width="6.85546875" customWidth="1"/>
    <col min="6" max="6" width="17.28515625" bestFit="1" customWidth="1"/>
    <col min="7" max="7" width="13.5703125" customWidth="1"/>
    <col min="8" max="8" width="12.5703125" customWidth="1"/>
    <col min="9" max="9" width="11.5703125" bestFit="1" customWidth="1"/>
    <col min="10" max="10" width="1.7109375" customWidth="1"/>
    <col min="11" max="11" width="20.42578125" bestFit="1" customWidth="1"/>
    <col min="15" max="15" width="13.85546875" bestFit="1" customWidth="1"/>
    <col min="18" max="18" width="13.7109375" customWidth="1"/>
    <col min="20" max="20" width="24.42578125" bestFit="1" customWidth="1"/>
    <col min="22" max="22" width="2.7109375" customWidth="1"/>
    <col min="23" max="23" width="12.7109375" bestFit="1" customWidth="1"/>
    <col min="24" max="24" width="2.5703125" customWidth="1"/>
    <col min="25" max="25" width="19.7109375" customWidth="1"/>
  </cols>
  <sheetData>
    <row r="1" spans="1:6" x14ac:dyDescent="0.25">
      <c r="A1" s="41" t="s">
        <v>73</v>
      </c>
    </row>
    <row r="2" spans="1:6" x14ac:dyDescent="0.25">
      <c r="A2" s="42" t="s">
        <v>74</v>
      </c>
      <c r="B2" s="43"/>
      <c r="C2" s="43"/>
      <c r="D2" s="43"/>
      <c r="E2" s="43"/>
      <c r="F2" s="44"/>
    </row>
    <row r="3" spans="1:6" x14ac:dyDescent="0.25">
      <c r="A3" s="45" t="s">
        <v>75</v>
      </c>
      <c r="B3" s="46"/>
      <c r="C3" s="46"/>
      <c r="D3" s="46"/>
      <c r="E3" s="46"/>
      <c r="F3" s="47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6CC79-8311-43D4-9202-BA7593430F05}">
  <sheetPr>
    <tabColor rgb="FFFF0000"/>
  </sheetPr>
  <dimension ref="A1:Y17"/>
  <sheetViews>
    <sheetView showGridLines="0" zoomScale="145" zoomScaleNormal="145" workbookViewId="0">
      <selection activeCell="A20" sqref="A20"/>
    </sheetView>
  </sheetViews>
  <sheetFormatPr defaultRowHeight="15" x14ac:dyDescent="0.25"/>
  <cols>
    <col min="1" max="1" width="33.42578125" customWidth="1"/>
    <col min="2" max="2" width="14.85546875" customWidth="1"/>
    <col min="3" max="3" width="18.140625" customWidth="1"/>
    <col min="4" max="4" width="14.5703125" customWidth="1"/>
    <col min="5" max="5" width="6.85546875" customWidth="1"/>
    <col min="6" max="6" width="17.28515625" bestFit="1" customWidth="1"/>
    <col min="7" max="7" width="13.5703125" customWidth="1"/>
    <col min="8" max="8" width="12.5703125" customWidth="1"/>
    <col min="9" max="9" width="11.5703125" bestFit="1" customWidth="1"/>
    <col min="10" max="10" width="1.7109375" customWidth="1"/>
    <col min="11" max="11" width="20.42578125" bestFit="1" customWidth="1"/>
    <col min="15" max="15" width="13.85546875" bestFit="1" customWidth="1"/>
    <col min="18" max="18" width="13.7109375" customWidth="1"/>
    <col min="20" max="20" width="24.42578125" bestFit="1" customWidth="1"/>
    <col min="22" max="22" width="2.7109375" customWidth="1"/>
    <col min="23" max="23" width="12.7109375" bestFit="1" customWidth="1"/>
    <col min="24" max="24" width="2.5703125" customWidth="1"/>
    <col min="25" max="25" width="19.7109375" customWidth="1"/>
  </cols>
  <sheetData>
    <row r="1" spans="1:25" x14ac:dyDescent="0.25">
      <c r="A1" s="41" t="s">
        <v>73</v>
      </c>
    </row>
    <row r="2" spans="1:25" x14ac:dyDescent="0.25">
      <c r="A2" s="42" t="str">
        <f>"If you want "&amp;DOLLAR(R3)&amp;" in "&amp;U3&amp;" Years and there is a savings acccount today that offers an APR of "&amp;TEXT(S3,"0.00%")</f>
        <v>If you want $50,000.00 in 10 Years and there is a savings acccount today that offers an APR of 4.25%</v>
      </c>
      <c r="B2" s="43"/>
      <c r="C2" s="43"/>
      <c r="D2" s="43"/>
      <c r="E2" s="43"/>
      <c r="F2" s="44"/>
      <c r="N2" s="33" t="s">
        <v>18</v>
      </c>
      <c r="O2" s="33" t="s">
        <v>43</v>
      </c>
      <c r="R2" s="33" t="s">
        <v>9</v>
      </c>
      <c r="S2" s="33" t="s">
        <v>44</v>
      </c>
      <c r="T2" s="33" t="s">
        <v>45</v>
      </c>
      <c r="U2" s="33" t="s">
        <v>11</v>
      </c>
      <c r="W2" s="33" t="s">
        <v>36</v>
      </c>
      <c r="Y2" s="33" t="s">
        <v>46</v>
      </c>
    </row>
    <row r="3" spans="1:25" x14ac:dyDescent="0.25">
      <c r="A3" s="45" t="str">
        <f>"compounded "&amp;VLOOKUP(T3,$N$3:$O$8,2,0)&amp;", what is the Present Value or amount you need to deposit today to get that Future Value Amount?"</f>
        <v>compounded Daily, what is the Present Value or amount you need to deposit today to get that Future Value Amount?</v>
      </c>
      <c r="B3" s="46"/>
      <c r="C3" s="46"/>
      <c r="D3" s="46"/>
      <c r="E3" s="46"/>
      <c r="F3" s="47"/>
      <c r="N3" s="27">
        <v>1</v>
      </c>
      <c r="O3" s="27" t="s">
        <v>47</v>
      </c>
      <c r="R3" s="48">
        <v>50000</v>
      </c>
      <c r="S3" s="49">
        <v>4.2500000000000003E-2</v>
      </c>
      <c r="T3" s="50">
        <v>365</v>
      </c>
      <c r="U3" s="50">
        <v>10</v>
      </c>
      <c r="W3" s="51">
        <f>R3*(1+S3/T3)^(U3*T3)</f>
        <v>76477.628809181304</v>
      </c>
      <c r="Y3" t="str">
        <f ca="1">IF(_xlfn.ISFORMULA(W3),_xlfn.FORMULATEXT(W3),"")</f>
        <v>=R3*(1+S3/T3)^(U3*T3)</v>
      </c>
    </row>
    <row r="4" spans="1:25" x14ac:dyDescent="0.25">
      <c r="N4" s="27">
        <v>2</v>
      </c>
      <c r="O4" s="27" t="s">
        <v>48</v>
      </c>
      <c r="W4" s="52">
        <f>FV(S3/T3,T3*U3,,-R3)</f>
        <v>76477.628809181304</v>
      </c>
      <c r="Y4" t="str">
        <f ca="1">IF(_xlfn.ISFORMULA(W4),_xlfn.FORMULATEXT(W4),"")</f>
        <v>=FV(S3/T3,T3*U3,,-R3)</v>
      </c>
    </row>
    <row r="5" spans="1:25" x14ac:dyDescent="0.25">
      <c r="A5" s="33" t="s">
        <v>49</v>
      </c>
      <c r="B5" s="33" t="s">
        <v>50</v>
      </c>
      <c r="C5" s="33" t="s">
        <v>51</v>
      </c>
      <c r="D5" s="33" t="s">
        <v>52</v>
      </c>
      <c r="N5" s="27">
        <v>4</v>
      </c>
      <c r="O5" s="27" t="s">
        <v>53</v>
      </c>
    </row>
    <row r="6" spans="1:25" x14ac:dyDescent="0.25">
      <c r="A6" s="53" t="s">
        <v>26</v>
      </c>
      <c r="B6" s="54" t="s">
        <v>27</v>
      </c>
      <c r="C6" s="54" t="s">
        <v>27</v>
      </c>
      <c r="D6" s="55">
        <f>R3</f>
        <v>50000</v>
      </c>
      <c r="N6" s="27">
        <v>12</v>
      </c>
      <c r="O6" s="27" t="s">
        <v>54</v>
      </c>
    </row>
    <row r="7" spans="1:25" x14ac:dyDescent="0.25">
      <c r="A7" s="53" t="s">
        <v>62</v>
      </c>
      <c r="B7" s="56" t="s">
        <v>67</v>
      </c>
      <c r="C7" s="57"/>
      <c r="D7" s="58"/>
      <c r="N7" s="27"/>
      <c r="O7" s="27"/>
    </row>
    <row r="8" spans="1:25" x14ac:dyDescent="0.25">
      <c r="A8" s="53" t="s">
        <v>64</v>
      </c>
      <c r="B8" s="54" t="s">
        <v>15</v>
      </c>
      <c r="C8" s="54"/>
      <c r="D8" s="28">
        <f>S3</f>
        <v>4.2500000000000003E-2</v>
      </c>
      <c r="N8" s="27">
        <v>365</v>
      </c>
      <c r="O8" s="27" t="s">
        <v>57</v>
      </c>
    </row>
    <row r="9" spans="1:25" x14ac:dyDescent="0.25">
      <c r="A9" s="53" t="s">
        <v>32</v>
      </c>
      <c r="B9" s="54" t="s">
        <v>18</v>
      </c>
      <c r="C9" s="54"/>
      <c r="D9" s="27">
        <f>T3</f>
        <v>365</v>
      </c>
    </row>
    <row r="10" spans="1:25" x14ac:dyDescent="0.25">
      <c r="A10" s="53" t="s">
        <v>11</v>
      </c>
      <c r="B10" s="54" t="s">
        <v>12</v>
      </c>
      <c r="C10" s="54"/>
      <c r="D10" s="27">
        <f>U3</f>
        <v>10</v>
      </c>
    </row>
    <row r="11" spans="1:25" x14ac:dyDescent="0.25">
      <c r="A11" s="53" t="s">
        <v>19</v>
      </c>
      <c r="B11" s="54" t="s">
        <v>20</v>
      </c>
      <c r="C11" s="54" t="s">
        <v>21</v>
      </c>
      <c r="D11" s="52">
        <f>D8/D9</f>
        <v>1.1643835616438358E-4</v>
      </c>
      <c r="F11" t="str">
        <f ca="1">IF(_xlfn.ISFORMULA(D11),_xlfn.FORMULATEXT(D11),"")</f>
        <v>=D8/D9</v>
      </c>
    </row>
    <row r="12" spans="1:25" x14ac:dyDescent="0.25">
      <c r="A12" s="53" t="s">
        <v>33</v>
      </c>
      <c r="B12" s="54" t="s">
        <v>23</v>
      </c>
      <c r="C12" s="54" t="s">
        <v>24</v>
      </c>
      <c r="D12" s="29">
        <f>D10*D9</f>
        <v>3650</v>
      </c>
      <c r="F12" t="str">
        <f ca="1">IF(_xlfn.ISFORMULA(D12),_xlfn.FORMULATEXT(D12),"")</f>
        <v>=D10*D9</v>
      </c>
    </row>
    <row r="13" spans="1:25" x14ac:dyDescent="0.25">
      <c r="A13" s="53" t="s">
        <v>34</v>
      </c>
      <c r="B13" s="54" t="s">
        <v>9</v>
      </c>
      <c r="C13" s="54" t="s">
        <v>9</v>
      </c>
      <c r="D13" s="31">
        <f>ROUND(PV(D11,D12,,D6),2)</f>
        <v>-32689.3</v>
      </c>
      <c r="F13" t="str">
        <f ca="1">IF(_xlfn.ISFORMULA(D13),_xlfn.FORMULATEXT(D13),"")</f>
        <v>=ROUND(PV(D11,D12,,D6),2)</v>
      </c>
      <c r="H13" t="s">
        <v>66</v>
      </c>
    </row>
    <row r="14" spans="1:25" x14ac:dyDescent="0.25">
      <c r="A14" s="53" t="s">
        <v>37</v>
      </c>
      <c r="B14" s="54"/>
      <c r="C14" s="54" t="s">
        <v>28</v>
      </c>
      <c r="D14" s="31">
        <f>D6+D13</f>
        <v>17310.7</v>
      </c>
      <c r="F14" t="str">
        <f ca="1">IF(_xlfn.ISFORMULA(D14),_xlfn.FORMULATEXT(D14),"")</f>
        <v>=D6+D13</v>
      </c>
    </row>
    <row r="15" spans="1:25" x14ac:dyDescent="0.25">
      <c r="C15" s="54" t="s">
        <v>65</v>
      </c>
      <c r="D15" s="31">
        <f>D6/(1+D11)^D12</f>
        <v>32689.298019918078</v>
      </c>
      <c r="F15" t="str">
        <f ca="1">IF(_xlfn.ISFORMULA(D15),_xlfn.FORMULATEXT(D15),"")</f>
        <v>=D6/(1+D11)^D12</v>
      </c>
      <c r="G15" t="s">
        <v>29</v>
      </c>
    </row>
    <row r="17" spans="1:4" x14ac:dyDescent="0.25">
      <c r="A17" s="59" t="s">
        <v>55</v>
      </c>
      <c r="B17" t="s">
        <v>68</v>
      </c>
      <c r="C17" s="60"/>
      <c r="D17" s="61"/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4796C-55A8-48A3-BE38-882700D506C9}">
  <sheetPr>
    <tabColor rgb="FF0000FF"/>
  </sheetPr>
  <dimension ref="A1:Q2"/>
  <sheetViews>
    <sheetView zoomScale="205" zoomScaleNormal="205" workbookViewId="0">
      <selection activeCell="A4" sqref="A4"/>
    </sheetView>
  </sheetViews>
  <sheetFormatPr defaultRowHeight="15" x14ac:dyDescent="0.25"/>
  <cols>
    <col min="1" max="1" width="24.5703125" bestFit="1" customWidth="1"/>
    <col min="2" max="4" width="14.7109375" customWidth="1"/>
    <col min="5" max="5" width="5.85546875" customWidth="1"/>
    <col min="6" max="6" width="12" bestFit="1" customWidth="1"/>
    <col min="16" max="16" width="4.42578125" bestFit="1" customWidth="1"/>
    <col min="17" max="17" width="12.140625" bestFit="1" customWidth="1"/>
  </cols>
  <sheetData>
    <row r="1" spans="1:17" x14ac:dyDescent="0.25">
      <c r="A1" s="41" t="s">
        <v>76</v>
      </c>
    </row>
    <row r="2" spans="1:17" ht="30" x14ac:dyDescent="0.25">
      <c r="A2" s="23" t="s">
        <v>77</v>
      </c>
      <c r="B2" s="24"/>
      <c r="C2" s="24"/>
      <c r="D2" s="24"/>
      <c r="E2" s="24"/>
      <c r="F2" s="25"/>
      <c r="P2">
        <v>1</v>
      </c>
      <c r="Q2" t="s">
        <v>4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D3352-FF0E-4E30-8B8F-CB9E584B8997}">
  <sheetPr>
    <tabColor rgb="FFFF0000"/>
  </sheetPr>
  <dimension ref="A1:Q15"/>
  <sheetViews>
    <sheetView zoomScale="175" zoomScaleNormal="175" workbookViewId="0">
      <selection activeCell="A17" sqref="A17"/>
    </sheetView>
  </sheetViews>
  <sheetFormatPr defaultRowHeight="15" x14ac:dyDescent="0.25"/>
  <cols>
    <col min="1" max="1" width="24.5703125" bestFit="1" customWidth="1"/>
    <col min="2" max="4" width="14.7109375" customWidth="1"/>
    <col min="5" max="5" width="5.85546875" customWidth="1"/>
    <col min="6" max="6" width="12" bestFit="1" customWidth="1"/>
    <col min="16" max="16" width="4.42578125" bestFit="1" customWidth="1"/>
    <col min="17" max="17" width="12.140625" bestFit="1" customWidth="1"/>
  </cols>
  <sheetData>
    <row r="1" spans="1:17" x14ac:dyDescent="0.25">
      <c r="A1" s="62" t="s">
        <v>76</v>
      </c>
    </row>
    <row r="2" spans="1:17" ht="45" x14ac:dyDescent="0.25">
      <c r="A2" s="23" t="str">
        <f>"If you wanted to have "&amp;DOLLAR(D4)&amp;" when you retire in "&amp;D5&amp;" years, how much would you have to invest today if you could earn an annual rate of "&amp;TEXT(D6,"0.00%")&amp;" compounded "&amp;VLOOKUP(D7,$P$2:$Q$6,2,0)&amp;"?"</f>
        <v>If you wanted to have $1,000,000.00 when you retire in 25 years, how much would you have to invest today if you could earn an annual rate of 5.75% compounded daily?</v>
      </c>
      <c r="B2" s="24"/>
      <c r="C2" s="24"/>
      <c r="D2" s="24"/>
      <c r="E2" s="24"/>
      <c r="F2" s="25"/>
      <c r="P2">
        <v>1</v>
      </c>
      <c r="Q2" t="s">
        <v>4</v>
      </c>
    </row>
    <row r="3" spans="1:17" x14ac:dyDescent="0.25">
      <c r="B3" t="s">
        <v>5</v>
      </c>
      <c r="C3" t="s">
        <v>6</v>
      </c>
      <c r="P3">
        <v>2</v>
      </c>
      <c r="Q3" t="s">
        <v>7</v>
      </c>
    </row>
    <row r="4" spans="1:17" x14ac:dyDescent="0.25">
      <c r="A4" s="27" t="s">
        <v>26</v>
      </c>
      <c r="B4" s="27" t="s">
        <v>27</v>
      </c>
      <c r="C4" s="27" t="s">
        <v>27</v>
      </c>
      <c r="D4" s="32">
        <v>1000000</v>
      </c>
      <c r="P4">
        <v>4</v>
      </c>
      <c r="Q4" t="s">
        <v>10</v>
      </c>
    </row>
    <row r="5" spans="1:17" x14ac:dyDescent="0.25">
      <c r="A5" s="27" t="s">
        <v>11</v>
      </c>
      <c r="B5" s="27" t="s">
        <v>12</v>
      </c>
      <c r="C5" s="27"/>
      <c r="D5" s="27">
        <v>25</v>
      </c>
      <c r="P5">
        <v>12</v>
      </c>
      <c r="Q5" t="s">
        <v>13</v>
      </c>
    </row>
    <row r="6" spans="1:17" x14ac:dyDescent="0.25">
      <c r="A6" s="27" t="s">
        <v>14</v>
      </c>
      <c r="B6" s="27" t="s">
        <v>15</v>
      </c>
      <c r="C6" s="27"/>
      <c r="D6" s="28">
        <v>5.7500000000000002E-2</v>
      </c>
      <c r="P6">
        <v>365</v>
      </c>
      <c r="Q6" t="s">
        <v>16</v>
      </c>
    </row>
    <row r="7" spans="1:17" ht="30" x14ac:dyDescent="0.25">
      <c r="A7" s="26" t="s">
        <v>17</v>
      </c>
      <c r="B7" s="27" t="s">
        <v>18</v>
      </c>
      <c r="C7" s="27"/>
      <c r="D7" s="27">
        <v>365</v>
      </c>
    </row>
    <row r="8" spans="1:17" x14ac:dyDescent="0.25">
      <c r="A8" s="27" t="s">
        <v>19</v>
      </c>
      <c r="B8" s="27" t="s">
        <v>20</v>
      </c>
      <c r="C8" s="27" t="s">
        <v>21</v>
      </c>
      <c r="D8" s="29">
        <f>D6/D7</f>
        <v>1.5753424657534247E-4</v>
      </c>
      <c r="F8" t="str">
        <f ca="1">IF(_xlfn.ISFORMULA(D8),_xlfn.FORMULATEXT(D8),"")</f>
        <v>=D6/D7</v>
      </c>
    </row>
    <row r="9" spans="1:17" x14ac:dyDescent="0.25">
      <c r="A9" s="27" t="s">
        <v>22</v>
      </c>
      <c r="B9" s="27" t="s">
        <v>23</v>
      </c>
      <c r="C9" s="27" t="s">
        <v>24</v>
      </c>
      <c r="D9" s="29">
        <f>D5*D7</f>
        <v>9125</v>
      </c>
      <c r="F9" t="str">
        <f t="shared" ref="F9:F11" ca="1" si="0">IF(_xlfn.ISFORMULA(D9),_xlfn.FORMULATEXT(D9),"")</f>
        <v>=D5*D7</v>
      </c>
    </row>
    <row r="10" spans="1:17" ht="30" x14ac:dyDescent="0.25">
      <c r="A10" s="26" t="s">
        <v>8</v>
      </c>
      <c r="B10" s="27" t="s">
        <v>9</v>
      </c>
      <c r="C10" s="27" t="s">
        <v>9</v>
      </c>
      <c r="D10" s="31">
        <f>ROUND(PV(D8,D9,,D4),2)</f>
        <v>-237547.71</v>
      </c>
      <c r="F10" t="str">
        <f t="shared" ca="1" si="0"/>
        <v>=ROUND(PV(D8,D9,,D4),2)</v>
      </c>
      <c r="I10" t="s">
        <v>66</v>
      </c>
    </row>
    <row r="11" spans="1:17" x14ac:dyDescent="0.25">
      <c r="A11" s="26" t="s">
        <v>72</v>
      </c>
      <c r="B11" s="27" t="s">
        <v>28</v>
      </c>
      <c r="C11" s="27" t="s">
        <v>28</v>
      </c>
      <c r="D11" s="31">
        <f>D4+D10</f>
        <v>762452.29</v>
      </c>
      <c r="F11" t="str">
        <f t="shared" ca="1" si="0"/>
        <v>=D4+D10</v>
      </c>
    </row>
    <row r="12" spans="1:17" x14ac:dyDescent="0.25">
      <c r="B12" s="27" t="s">
        <v>9</v>
      </c>
      <c r="C12" s="27" t="s">
        <v>25</v>
      </c>
      <c r="D12" s="31">
        <f>D4/(1+D8)^D9</f>
        <v>237547.71173898829</v>
      </c>
      <c r="F12" t="str">
        <f ca="1">IF(_xlfn.ISFORMULA(D12),_xlfn.FORMULATEXT(D12),"")</f>
        <v>=D4/(1+D8)^D9</v>
      </c>
      <c r="I12" t="s">
        <v>29</v>
      </c>
    </row>
    <row r="13" spans="1:17" x14ac:dyDescent="0.25">
      <c r="B13" s="27" t="s">
        <v>27</v>
      </c>
      <c r="C13" s="27" t="s">
        <v>25</v>
      </c>
      <c r="D13" s="31">
        <f>D12*(1+D8)^D9</f>
        <v>1000000</v>
      </c>
      <c r="F13" t="str">
        <f ca="1">IF(_xlfn.ISFORMULA(D13),_xlfn.FORMULATEXT(D13),"")</f>
        <v>=D12*(1+D8)^D9</v>
      </c>
      <c r="I13" t="s">
        <v>71</v>
      </c>
    </row>
    <row r="15" spans="1:17" x14ac:dyDescent="0.25">
      <c r="A15" s="72" t="str">
        <f>"If you want "&amp;DOLLAR(D4)&amp;" in "&amp;D5&amp;" years, you would need to deposit "&amp;DOLLAR(-D10)&amp;" today."</f>
        <v>If you want $1,000,000.00 in 25 years, you would need to deposit $237,547.71 today.</v>
      </c>
      <c r="B15" s="73"/>
      <c r="C15" s="73"/>
      <c r="D15" s="73"/>
      <c r="E15" s="73"/>
      <c r="F15" s="73"/>
      <c r="G15" s="7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EB107-875A-42C9-8C8E-FC2E2E786C71}">
  <sheetPr>
    <tabColor rgb="FF0000FF"/>
  </sheetPr>
  <dimension ref="A1:K4"/>
  <sheetViews>
    <sheetView zoomScale="145" zoomScaleNormal="145" workbookViewId="0">
      <selection activeCell="A6" sqref="A6"/>
    </sheetView>
  </sheetViews>
  <sheetFormatPr defaultRowHeight="15" x14ac:dyDescent="0.25"/>
  <cols>
    <col min="1" max="1" width="33.42578125" customWidth="1"/>
    <col min="2" max="2" width="14.85546875" customWidth="1"/>
    <col min="3" max="3" width="18.140625" customWidth="1"/>
    <col min="4" max="4" width="19.7109375" customWidth="1"/>
    <col min="5" max="5" width="6.85546875" customWidth="1"/>
    <col min="6" max="6" width="17.28515625" bestFit="1" customWidth="1"/>
  </cols>
  <sheetData>
    <row r="1" spans="1:11" x14ac:dyDescent="0.25">
      <c r="A1" s="41" t="s">
        <v>80</v>
      </c>
    </row>
    <row r="2" spans="1:11" x14ac:dyDescent="0.25">
      <c r="A2" s="63" t="s">
        <v>81</v>
      </c>
      <c r="B2" s="64"/>
      <c r="C2" s="64"/>
      <c r="D2" s="64"/>
      <c r="E2" s="64"/>
      <c r="F2" s="64"/>
      <c r="G2" s="64"/>
      <c r="H2" s="64"/>
      <c r="I2" s="64"/>
      <c r="J2" s="64"/>
      <c r="K2" s="65"/>
    </row>
    <row r="3" spans="1:11" x14ac:dyDescent="0.25">
      <c r="A3" s="66" t="s">
        <v>78</v>
      </c>
      <c r="B3" s="67"/>
      <c r="C3" s="67"/>
      <c r="D3" s="67"/>
      <c r="E3" s="67"/>
      <c r="F3" s="67"/>
      <c r="G3" s="67"/>
      <c r="H3" s="67"/>
      <c r="I3" s="67"/>
      <c r="J3" s="67"/>
      <c r="K3" s="68"/>
    </row>
    <row r="4" spans="1:11" x14ac:dyDescent="0.25">
      <c r="A4" s="69" t="s">
        <v>79</v>
      </c>
      <c r="B4" s="70"/>
      <c r="C4" s="70"/>
      <c r="D4" s="70"/>
      <c r="E4" s="70"/>
      <c r="F4" s="70"/>
      <c r="G4" s="70"/>
      <c r="H4" s="70"/>
      <c r="I4" s="70"/>
      <c r="J4" s="70"/>
      <c r="K4" s="7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B9569-963B-4F69-AE41-30029965671F}">
  <sheetPr>
    <tabColor rgb="FFFF0000"/>
  </sheetPr>
  <dimension ref="A1:K18"/>
  <sheetViews>
    <sheetView zoomScale="145" zoomScaleNormal="145" workbookViewId="0">
      <selection activeCell="A20" sqref="A20"/>
    </sheetView>
  </sheetViews>
  <sheetFormatPr defaultRowHeight="15" x14ac:dyDescent="0.25"/>
  <cols>
    <col min="1" max="1" width="33.42578125" customWidth="1"/>
    <col min="2" max="2" width="14.85546875" customWidth="1"/>
    <col min="3" max="3" width="18.140625" customWidth="1"/>
    <col min="4" max="4" width="19.7109375" customWidth="1"/>
    <col min="5" max="5" width="6.85546875" customWidth="1"/>
    <col min="6" max="6" width="17.28515625" bestFit="1" customWidth="1"/>
  </cols>
  <sheetData>
    <row r="1" spans="1:11" x14ac:dyDescent="0.25">
      <c r="A1" s="41" t="s">
        <v>80</v>
      </c>
    </row>
    <row r="2" spans="1:11" x14ac:dyDescent="0.25">
      <c r="A2" s="63" t="s">
        <v>81</v>
      </c>
      <c r="B2" s="64"/>
      <c r="C2" s="64"/>
      <c r="D2" s="64"/>
      <c r="E2" s="64"/>
      <c r="F2" s="64"/>
      <c r="G2" s="64"/>
      <c r="H2" s="64"/>
      <c r="I2" s="64"/>
      <c r="J2" s="64"/>
      <c r="K2" s="65"/>
    </row>
    <row r="3" spans="1:11" x14ac:dyDescent="0.25">
      <c r="A3" s="66" t="s">
        <v>78</v>
      </c>
      <c r="B3" s="67"/>
      <c r="C3" s="67"/>
      <c r="D3" s="67"/>
      <c r="E3" s="67"/>
      <c r="F3" s="67"/>
      <c r="G3" s="67"/>
      <c r="H3" s="67"/>
      <c r="I3" s="67"/>
      <c r="J3" s="67"/>
      <c r="K3" s="68"/>
    </row>
    <row r="4" spans="1:11" x14ac:dyDescent="0.25">
      <c r="A4" s="69" t="s">
        <v>79</v>
      </c>
      <c r="B4" s="70"/>
      <c r="C4" s="70"/>
      <c r="D4" s="70"/>
      <c r="E4" s="70"/>
      <c r="F4" s="70"/>
      <c r="G4" s="70"/>
      <c r="H4" s="70"/>
      <c r="I4" s="70"/>
      <c r="J4" s="70"/>
      <c r="K4" s="71"/>
    </row>
    <row r="6" spans="1:11" x14ac:dyDescent="0.25">
      <c r="A6" s="33" t="s">
        <v>49</v>
      </c>
      <c r="B6" s="33" t="s">
        <v>50</v>
      </c>
      <c r="C6" s="33" t="s">
        <v>51</v>
      </c>
      <c r="D6" s="33" t="s">
        <v>52</v>
      </c>
    </row>
    <row r="7" spans="1:11" x14ac:dyDescent="0.25">
      <c r="A7" s="53" t="s">
        <v>26</v>
      </c>
      <c r="B7" s="54" t="s">
        <v>27</v>
      </c>
      <c r="C7" s="54" t="s">
        <v>27</v>
      </c>
      <c r="D7" s="55">
        <v>10000000</v>
      </c>
    </row>
    <row r="8" spans="1:11" x14ac:dyDescent="0.25">
      <c r="A8" s="53" t="s">
        <v>62</v>
      </c>
      <c r="B8" s="56" t="s">
        <v>67</v>
      </c>
      <c r="C8" s="57"/>
      <c r="D8" s="58"/>
    </row>
    <row r="9" spans="1:11" x14ac:dyDescent="0.25">
      <c r="A9" s="53" t="s">
        <v>64</v>
      </c>
      <c r="B9" s="54" t="s">
        <v>15</v>
      </c>
      <c r="C9" s="54"/>
      <c r="D9" s="28">
        <v>6.7500000000000004E-2</v>
      </c>
    </row>
    <row r="10" spans="1:11" x14ac:dyDescent="0.25">
      <c r="A10" s="53" t="s">
        <v>32</v>
      </c>
      <c r="B10" s="54" t="s">
        <v>18</v>
      </c>
      <c r="C10" s="54"/>
      <c r="D10" s="27">
        <v>4</v>
      </c>
    </row>
    <row r="11" spans="1:11" x14ac:dyDescent="0.25">
      <c r="A11" s="53" t="s">
        <v>11</v>
      </c>
      <c r="B11" s="54" t="s">
        <v>12</v>
      </c>
      <c r="C11" s="54"/>
      <c r="D11" s="27">
        <v>30</v>
      </c>
    </row>
    <row r="12" spans="1:11" x14ac:dyDescent="0.25">
      <c r="A12" s="53" t="s">
        <v>19</v>
      </c>
      <c r="B12" s="54" t="s">
        <v>20</v>
      </c>
      <c r="C12" s="54" t="s">
        <v>21</v>
      </c>
      <c r="D12" s="52">
        <f>D9/D10</f>
        <v>1.6875000000000001E-2</v>
      </c>
      <c r="F12" t="str">
        <f ca="1">IF(_xlfn.ISFORMULA(D12),_xlfn.FORMULATEXT(D12),"")</f>
        <v>=D9/D10</v>
      </c>
    </row>
    <row r="13" spans="1:11" x14ac:dyDescent="0.25">
      <c r="A13" s="53" t="s">
        <v>33</v>
      </c>
      <c r="B13" s="54" t="s">
        <v>23</v>
      </c>
      <c r="C13" s="54" t="s">
        <v>24</v>
      </c>
      <c r="D13" s="29">
        <f>D11*D10</f>
        <v>120</v>
      </c>
      <c r="F13" t="str">
        <f ca="1">IF(_xlfn.ISFORMULA(D13),_xlfn.FORMULATEXT(D13),"")</f>
        <v>=D11*D10</v>
      </c>
    </row>
    <row r="14" spans="1:11" x14ac:dyDescent="0.25">
      <c r="A14" s="53" t="s">
        <v>34</v>
      </c>
      <c r="B14" s="54" t="s">
        <v>9</v>
      </c>
      <c r="C14" s="54" t="s">
        <v>9</v>
      </c>
      <c r="D14" s="31">
        <f>ROUND(PV(D12,D13,,D7),2)</f>
        <v>-1342429.74</v>
      </c>
      <c r="F14" t="str">
        <f ca="1">IF(_xlfn.ISFORMULA(D14),_xlfn.FORMULATEXT(D14),"")</f>
        <v>=ROUND(PV(D12,D13,,D7),2)</v>
      </c>
    </row>
    <row r="15" spans="1:11" x14ac:dyDescent="0.25">
      <c r="A15" s="53" t="s">
        <v>37</v>
      </c>
      <c r="B15" s="54"/>
      <c r="C15" s="54" t="s">
        <v>28</v>
      </c>
      <c r="D15" s="31">
        <f>D7+D14</f>
        <v>8657570.2599999998</v>
      </c>
      <c r="F15" t="str">
        <f ca="1">IF(_xlfn.ISFORMULA(D15),_xlfn.FORMULATEXT(D15),"")</f>
        <v>=D7+D14</v>
      </c>
    </row>
    <row r="16" spans="1:11" x14ac:dyDescent="0.25">
      <c r="C16" s="54" t="s">
        <v>65</v>
      </c>
      <c r="D16" s="31">
        <f>D7/(1+D12)^D13</f>
        <v>1342429.7443204841</v>
      </c>
      <c r="F16" t="str">
        <f ca="1">IF(_xlfn.ISFORMULA(D16),_xlfn.FORMULATEXT(D16),"")</f>
        <v>=D7/(1+D12)^D13</v>
      </c>
    </row>
    <row r="18" spans="1:7" x14ac:dyDescent="0.25">
      <c r="A18" s="72" t="str">
        <f>"If you want "&amp;DOLLAR(D7)&amp;" in "&amp;D11&amp;" years, you would need to deposit "&amp;DOLLAR(-D14)&amp;" today."</f>
        <v>If you want $10,000,000.00 in 30 years, you would need to deposit $1,342,429.74 today.</v>
      </c>
      <c r="B18" s="73"/>
      <c r="C18" s="73"/>
      <c r="D18" s="73"/>
      <c r="E18" s="73"/>
      <c r="F18" s="73"/>
      <c r="G18" s="74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B0543-9547-43F9-A02E-3575DB03C9AF}">
  <sheetPr>
    <tabColor rgb="FF0000FF"/>
  </sheetPr>
  <dimension ref="A1:K16"/>
  <sheetViews>
    <sheetView zoomScale="145" zoomScaleNormal="145" workbookViewId="0">
      <selection activeCell="F9" sqref="F9"/>
    </sheetView>
  </sheetViews>
  <sheetFormatPr defaultRowHeight="15" x14ac:dyDescent="0.25"/>
  <cols>
    <col min="1" max="1" width="19" bestFit="1" customWidth="1"/>
    <col min="2" max="2" width="13.140625" bestFit="1" customWidth="1"/>
    <col min="3" max="3" width="10.5703125" customWidth="1"/>
    <col min="4" max="4" width="15" customWidth="1"/>
    <col min="5" max="6" width="8.28515625" customWidth="1"/>
    <col min="7" max="7" width="14.42578125" customWidth="1"/>
    <col min="8" max="8" width="18.5703125" customWidth="1"/>
    <col min="9" max="9" width="1.7109375" customWidth="1"/>
    <col min="10" max="10" width="18.5703125" bestFit="1" customWidth="1"/>
    <col min="11" max="11" width="12.28515625" bestFit="1" customWidth="1"/>
  </cols>
  <sheetData>
    <row r="1" spans="1:11" x14ac:dyDescent="0.25">
      <c r="A1" s="41" t="s">
        <v>82</v>
      </c>
    </row>
    <row r="3" spans="1:11" x14ac:dyDescent="0.25">
      <c r="A3" s="63" t="str">
        <f>"Using the table below determine the amount needed to invest today in an account that pays an Annual Rate of "&amp;TEXT(C9,"0.00%")&amp;" compounded monthly for the following "</f>
        <v xml:space="preserve">Using the table below determine the amount needed to invest today in an account that pays an Annual Rate of 3.75% compounded monthly for the following </v>
      </c>
      <c r="B3" s="64"/>
      <c r="C3" s="64"/>
      <c r="D3" s="64"/>
      <c r="E3" s="64"/>
      <c r="F3" s="64"/>
      <c r="G3" s="64"/>
      <c r="H3" s="64"/>
      <c r="I3" s="64"/>
      <c r="J3" s="64"/>
      <c r="K3" s="65"/>
    </row>
    <row r="4" spans="1:11" x14ac:dyDescent="0.25">
      <c r="A4" s="69" t="str">
        <f>"number of years: "&amp;_xlfn.TEXTJOIN(", ",,E9:E16)&amp;" so that you can achieve a Future Value amount of "&amp;DOLLAR(B9)</f>
        <v>number of years: 15, 20, 25, 30, 35, 40, 45, 50 so that you can achieve a Future Value amount of $250,000.00</v>
      </c>
      <c r="B4" s="70"/>
      <c r="C4" s="70"/>
      <c r="D4" s="70"/>
      <c r="E4" s="70"/>
      <c r="F4" s="70"/>
      <c r="G4" s="70"/>
      <c r="H4" s="70"/>
      <c r="I4" s="70"/>
      <c r="J4" s="70"/>
      <c r="K4" s="71"/>
    </row>
    <row r="6" spans="1:11" ht="45" x14ac:dyDescent="0.25">
      <c r="A6" s="33" t="s">
        <v>30</v>
      </c>
      <c r="B6" s="34" t="s">
        <v>26</v>
      </c>
      <c r="C6" s="34" t="s">
        <v>31</v>
      </c>
      <c r="D6" s="34" t="s">
        <v>32</v>
      </c>
      <c r="E6" s="34" t="s">
        <v>11</v>
      </c>
      <c r="F6" s="34" t="s">
        <v>19</v>
      </c>
      <c r="G6" s="34" t="s">
        <v>33</v>
      </c>
      <c r="H6" s="34" t="s">
        <v>34</v>
      </c>
    </row>
    <row r="7" spans="1:11" x14ac:dyDescent="0.25">
      <c r="A7" s="33" t="s">
        <v>35</v>
      </c>
      <c r="B7" s="35" t="s">
        <v>27</v>
      </c>
      <c r="C7" s="35" t="s">
        <v>15</v>
      </c>
      <c r="D7" s="35" t="s">
        <v>18</v>
      </c>
      <c r="E7" s="35" t="s">
        <v>12</v>
      </c>
      <c r="F7" s="35" t="s">
        <v>20</v>
      </c>
      <c r="G7" s="35" t="s">
        <v>23</v>
      </c>
      <c r="H7" s="35" t="s">
        <v>9</v>
      </c>
    </row>
    <row r="8" spans="1:11" x14ac:dyDescent="0.25">
      <c r="A8" s="33" t="s">
        <v>38</v>
      </c>
      <c r="B8" s="37" t="s">
        <v>27</v>
      </c>
      <c r="C8" s="37"/>
      <c r="D8" s="37"/>
      <c r="E8" s="37"/>
      <c r="F8" s="37" t="s">
        <v>21</v>
      </c>
      <c r="G8" s="37" t="s">
        <v>24</v>
      </c>
      <c r="H8" s="37" t="s">
        <v>9</v>
      </c>
    </row>
    <row r="9" spans="1:11" x14ac:dyDescent="0.25">
      <c r="B9" s="39">
        <v>250000</v>
      </c>
      <c r="C9" s="28">
        <v>3.7499999999999999E-2</v>
      </c>
      <c r="D9" s="27">
        <v>12</v>
      </c>
      <c r="E9" s="27">
        <v>15</v>
      </c>
      <c r="F9" s="40"/>
      <c r="G9" s="29"/>
      <c r="H9" s="31"/>
    </row>
    <row r="10" spans="1:11" x14ac:dyDescent="0.25">
      <c r="B10" s="39">
        <v>250000</v>
      </c>
      <c r="C10" s="28">
        <v>3.7499999999999999E-2</v>
      </c>
      <c r="D10" s="27">
        <v>12</v>
      </c>
      <c r="E10" s="27">
        <v>20</v>
      </c>
      <c r="F10" s="40"/>
      <c r="G10" s="29"/>
      <c r="H10" s="31"/>
    </row>
    <row r="11" spans="1:11" x14ac:dyDescent="0.25">
      <c r="B11" s="39">
        <v>250000</v>
      </c>
      <c r="C11" s="28">
        <v>3.7499999999999999E-2</v>
      </c>
      <c r="D11" s="27">
        <v>12</v>
      </c>
      <c r="E11" s="27">
        <v>25</v>
      </c>
      <c r="F11" s="40"/>
      <c r="G11" s="29"/>
      <c r="H11" s="31"/>
    </row>
    <row r="12" spans="1:11" x14ac:dyDescent="0.25">
      <c r="B12" s="39">
        <v>250000</v>
      </c>
      <c r="C12" s="28">
        <v>3.7499999999999999E-2</v>
      </c>
      <c r="D12" s="27">
        <v>12</v>
      </c>
      <c r="E12" s="27">
        <v>30</v>
      </c>
      <c r="F12" s="40"/>
      <c r="G12" s="29"/>
      <c r="H12" s="31"/>
    </row>
    <row r="13" spans="1:11" x14ac:dyDescent="0.25">
      <c r="B13" s="39">
        <v>250000</v>
      </c>
      <c r="C13" s="28">
        <v>3.7499999999999999E-2</v>
      </c>
      <c r="D13" s="27">
        <v>12</v>
      </c>
      <c r="E13" s="27">
        <v>35</v>
      </c>
      <c r="F13" s="40"/>
      <c r="G13" s="29"/>
      <c r="H13" s="31"/>
    </row>
    <row r="14" spans="1:11" x14ac:dyDescent="0.25">
      <c r="B14" s="39">
        <v>250000</v>
      </c>
      <c r="C14" s="28">
        <v>3.7499999999999999E-2</v>
      </c>
      <c r="D14" s="27">
        <v>12</v>
      </c>
      <c r="E14" s="27">
        <v>40</v>
      </c>
      <c r="F14" s="40"/>
      <c r="G14" s="29"/>
      <c r="H14" s="31"/>
    </row>
    <row r="15" spans="1:11" x14ac:dyDescent="0.25">
      <c r="B15" s="39">
        <v>250000</v>
      </c>
      <c r="C15" s="28">
        <v>3.7499999999999999E-2</v>
      </c>
      <c r="D15" s="27">
        <v>12</v>
      </c>
      <c r="E15" s="27">
        <v>45</v>
      </c>
      <c r="F15" s="40"/>
      <c r="G15" s="29"/>
      <c r="H15" s="31"/>
    </row>
    <row r="16" spans="1:11" x14ac:dyDescent="0.25">
      <c r="B16" s="39">
        <v>250000</v>
      </c>
      <c r="C16" s="28">
        <v>3.7499999999999999E-2</v>
      </c>
      <c r="D16" s="27">
        <v>12</v>
      </c>
      <c r="E16" s="27">
        <v>50</v>
      </c>
      <c r="F16" s="40"/>
      <c r="G16" s="29"/>
      <c r="H16" s="31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38A25-22C7-41B7-8846-B409F139A237}">
  <sheetPr>
    <tabColor rgb="FFFF0000"/>
  </sheetPr>
  <dimension ref="A1:K16"/>
  <sheetViews>
    <sheetView zoomScale="145" zoomScaleNormal="145" workbookViewId="0">
      <selection activeCell="A3" sqref="A3:K4"/>
    </sheetView>
  </sheetViews>
  <sheetFormatPr defaultRowHeight="15" x14ac:dyDescent="0.25"/>
  <cols>
    <col min="1" max="1" width="19" bestFit="1" customWidth="1"/>
    <col min="2" max="2" width="13.140625" bestFit="1" customWidth="1"/>
    <col min="3" max="3" width="10.5703125" customWidth="1"/>
    <col min="4" max="4" width="15" customWidth="1"/>
    <col min="5" max="6" width="8.28515625" customWidth="1"/>
    <col min="7" max="7" width="14.42578125" customWidth="1"/>
    <col min="8" max="8" width="18.5703125" customWidth="1"/>
    <col min="9" max="9" width="1.7109375" customWidth="1"/>
    <col min="10" max="10" width="18.5703125" bestFit="1" customWidth="1"/>
    <col min="11" max="11" width="12.28515625" bestFit="1" customWidth="1"/>
  </cols>
  <sheetData>
    <row r="1" spans="1:11" x14ac:dyDescent="0.25">
      <c r="A1" s="41" t="s">
        <v>82</v>
      </c>
    </row>
    <row r="3" spans="1:11" x14ac:dyDescent="0.25">
      <c r="A3" s="63" t="str">
        <f>"Using the table below determine the amount needed to invest today in an account that pays an Annual Rate of "&amp;TEXT(C9,"0.00%")&amp;" compounded monthly for the following "</f>
        <v xml:space="preserve">Using the table below determine the amount needed to invest today in an account that pays an Annual Rate of 3.75% compounded monthly for the following </v>
      </c>
      <c r="B3" s="64"/>
      <c r="C3" s="64"/>
      <c r="D3" s="64"/>
      <c r="E3" s="64"/>
      <c r="F3" s="64"/>
      <c r="G3" s="64"/>
      <c r="H3" s="64"/>
      <c r="I3" s="64"/>
      <c r="J3" s="64"/>
      <c r="K3" s="65"/>
    </row>
    <row r="4" spans="1:11" x14ac:dyDescent="0.25">
      <c r="A4" s="69" t="str">
        <f>"number of years: "&amp;_xlfn.TEXTJOIN(", ",,E9:E16)&amp;" so that you can achieve a Future Value amount of "&amp;DOLLAR(B9)</f>
        <v>number of years: 15, 20, 25, 30, 35, 40, 45, 50 so that you can achieve a Future Value amount of $250,000.00</v>
      </c>
      <c r="B4" s="70"/>
      <c r="C4" s="70"/>
      <c r="D4" s="70"/>
      <c r="E4" s="70"/>
      <c r="F4" s="70"/>
      <c r="G4" s="70"/>
      <c r="H4" s="70"/>
      <c r="I4" s="70"/>
      <c r="J4" s="70"/>
      <c r="K4" s="71"/>
    </row>
    <row r="6" spans="1:11" ht="45" x14ac:dyDescent="0.25">
      <c r="A6" s="33" t="s">
        <v>30</v>
      </c>
      <c r="B6" s="34" t="s">
        <v>26</v>
      </c>
      <c r="C6" s="34" t="s">
        <v>31</v>
      </c>
      <c r="D6" s="34" t="s">
        <v>32</v>
      </c>
      <c r="E6" s="34" t="s">
        <v>11</v>
      </c>
      <c r="F6" s="34" t="s">
        <v>19</v>
      </c>
      <c r="G6" s="34" t="s">
        <v>33</v>
      </c>
      <c r="H6" s="34" t="s">
        <v>34</v>
      </c>
    </row>
    <row r="7" spans="1:11" x14ac:dyDescent="0.25">
      <c r="A7" s="33" t="s">
        <v>35</v>
      </c>
      <c r="B7" s="35" t="s">
        <v>27</v>
      </c>
      <c r="C7" s="35" t="s">
        <v>15</v>
      </c>
      <c r="D7" s="35" t="s">
        <v>18</v>
      </c>
      <c r="E7" s="35" t="s">
        <v>12</v>
      </c>
      <c r="F7" s="35" t="s">
        <v>20</v>
      </c>
      <c r="G7" s="35" t="s">
        <v>23</v>
      </c>
      <c r="H7" s="35" t="s">
        <v>9</v>
      </c>
      <c r="J7" s="36" t="s">
        <v>36</v>
      </c>
      <c r="K7" s="36" t="s">
        <v>37</v>
      </c>
    </row>
    <row r="8" spans="1:11" x14ac:dyDescent="0.25">
      <c r="A8" s="33" t="s">
        <v>38</v>
      </c>
      <c r="B8" s="37" t="s">
        <v>27</v>
      </c>
      <c r="C8" s="37"/>
      <c r="D8" s="37"/>
      <c r="E8" s="37"/>
      <c r="F8" s="37" t="s">
        <v>21</v>
      </c>
      <c r="G8" s="37" t="s">
        <v>24</v>
      </c>
      <c r="H8" s="37" t="s">
        <v>9</v>
      </c>
      <c r="J8" s="38" t="s">
        <v>39</v>
      </c>
      <c r="K8" s="38" t="s">
        <v>40</v>
      </c>
    </row>
    <row r="9" spans="1:11" x14ac:dyDescent="0.25">
      <c r="B9" s="39">
        <v>250000</v>
      </c>
      <c r="C9" s="28">
        <v>3.7499999999999999E-2</v>
      </c>
      <c r="D9" s="27">
        <v>12</v>
      </c>
      <c r="E9" s="27">
        <v>15</v>
      </c>
      <c r="F9" s="40">
        <f>C9/D9</f>
        <v>3.1249999999999997E-3</v>
      </c>
      <c r="G9" s="29">
        <f>E9*D9</f>
        <v>180</v>
      </c>
      <c r="H9" s="31">
        <f>PV(F9,G9,,B9)</f>
        <v>-142570.69719360018</v>
      </c>
      <c r="J9" s="30">
        <f>B9/(1+F9)^G9</f>
        <v>142570.69719360018</v>
      </c>
      <c r="K9" s="30">
        <f>B9+H9</f>
        <v>107429.30280639982</v>
      </c>
    </row>
    <row r="10" spans="1:11" x14ac:dyDescent="0.25">
      <c r="B10" s="39">
        <v>250000</v>
      </c>
      <c r="C10" s="28">
        <v>3.7499999999999999E-2</v>
      </c>
      <c r="D10" s="27">
        <v>12</v>
      </c>
      <c r="E10" s="27">
        <v>20</v>
      </c>
      <c r="F10" s="40">
        <f t="shared" ref="F10:F16" si="0">C10/D10</f>
        <v>3.1249999999999997E-3</v>
      </c>
      <c r="G10" s="29">
        <f t="shared" ref="G10:G16" si="1">E10*D10</f>
        <v>240</v>
      </c>
      <c r="H10" s="31">
        <f t="shared" ref="H10:H16" si="2">PV(F10,G10,,B10)</f>
        <v>-118229.81996998504</v>
      </c>
      <c r="J10" s="30">
        <f t="shared" ref="J10:J16" si="3">B10/(1+F10)^G10</f>
        <v>118229.81996998504</v>
      </c>
      <c r="K10" s="30">
        <f t="shared" ref="K10:K16" si="4">B10+H10</f>
        <v>131770.18003001495</v>
      </c>
    </row>
    <row r="11" spans="1:11" x14ac:dyDescent="0.25">
      <c r="B11" s="39">
        <v>250000</v>
      </c>
      <c r="C11" s="28">
        <v>3.7499999999999999E-2</v>
      </c>
      <c r="D11" s="27">
        <v>12</v>
      </c>
      <c r="E11" s="27">
        <v>25</v>
      </c>
      <c r="F11" s="40">
        <f t="shared" si="0"/>
        <v>3.1249999999999997E-3</v>
      </c>
      <c r="G11" s="29">
        <f t="shared" si="1"/>
        <v>300</v>
      </c>
      <c r="H11" s="31">
        <f t="shared" si="2"/>
        <v>-98044.623511615588</v>
      </c>
      <c r="J11" s="30">
        <f t="shared" si="3"/>
        <v>98044.623511615588</v>
      </c>
      <c r="K11" s="30">
        <f t="shared" si="4"/>
        <v>151955.37648838441</v>
      </c>
    </row>
    <row r="12" spans="1:11" x14ac:dyDescent="0.25">
      <c r="B12" s="39">
        <v>250000</v>
      </c>
      <c r="C12" s="28">
        <v>3.7499999999999999E-2</v>
      </c>
      <c r="D12" s="27">
        <v>12</v>
      </c>
      <c r="E12" s="27">
        <v>30</v>
      </c>
      <c r="F12" s="40">
        <f t="shared" si="0"/>
        <v>3.1249999999999997E-3</v>
      </c>
      <c r="G12" s="29">
        <f t="shared" si="1"/>
        <v>360</v>
      </c>
      <c r="H12" s="31">
        <f t="shared" si="2"/>
        <v>-81305.614793076951</v>
      </c>
      <c r="J12" s="30">
        <f t="shared" si="3"/>
        <v>81305.614793076951</v>
      </c>
      <c r="K12" s="30">
        <f t="shared" si="4"/>
        <v>168694.38520692306</v>
      </c>
    </row>
    <row r="13" spans="1:11" x14ac:dyDescent="0.25">
      <c r="B13" s="39">
        <v>250000</v>
      </c>
      <c r="C13" s="28">
        <v>3.7499999999999999E-2</v>
      </c>
      <c r="D13" s="27">
        <v>12</v>
      </c>
      <c r="E13" s="27">
        <v>35</v>
      </c>
      <c r="F13" s="40">
        <f t="shared" si="0"/>
        <v>3.1249999999999997E-3</v>
      </c>
      <c r="G13" s="29">
        <f t="shared" si="1"/>
        <v>420</v>
      </c>
      <c r="H13" s="31">
        <f t="shared" si="2"/>
        <v>-67424.431448778414</v>
      </c>
      <c r="J13" s="30">
        <f t="shared" si="3"/>
        <v>67424.431448778414</v>
      </c>
      <c r="K13" s="30">
        <f t="shared" si="4"/>
        <v>182575.56855122157</v>
      </c>
    </row>
    <row r="14" spans="1:11" x14ac:dyDescent="0.25">
      <c r="B14" s="39">
        <v>250000</v>
      </c>
      <c r="C14" s="28">
        <v>3.7499999999999999E-2</v>
      </c>
      <c r="D14" s="27">
        <v>12</v>
      </c>
      <c r="E14" s="27">
        <v>40</v>
      </c>
      <c r="F14" s="40">
        <f t="shared" si="0"/>
        <v>3.1249999999999997E-3</v>
      </c>
      <c r="G14" s="29">
        <f t="shared" si="1"/>
        <v>480</v>
      </c>
      <c r="H14" s="31">
        <f t="shared" si="2"/>
        <v>-55913.161320540312</v>
      </c>
      <c r="J14" s="30">
        <f t="shared" si="3"/>
        <v>55913.161320540312</v>
      </c>
      <c r="K14" s="30">
        <f t="shared" si="4"/>
        <v>194086.8386794597</v>
      </c>
    </row>
    <row r="15" spans="1:11" x14ac:dyDescent="0.25">
      <c r="B15" s="39">
        <v>250000</v>
      </c>
      <c r="C15" s="28">
        <v>3.7499999999999999E-2</v>
      </c>
      <c r="D15" s="27">
        <v>12</v>
      </c>
      <c r="E15" s="27">
        <v>45</v>
      </c>
      <c r="F15" s="40">
        <f t="shared" si="0"/>
        <v>3.1249999999999997E-3</v>
      </c>
      <c r="G15" s="29">
        <f t="shared" si="1"/>
        <v>540</v>
      </c>
      <c r="H15" s="31">
        <f t="shared" si="2"/>
        <v>-46367.192747213099</v>
      </c>
      <c r="J15" s="30">
        <f t="shared" si="3"/>
        <v>46367.192747213099</v>
      </c>
      <c r="K15" s="30">
        <f t="shared" si="4"/>
        <v>203632.80725278691</v>
      </c>
    </row>
    <row r="16" spans="1:11" x14ac:dyDescent="0.25">
      <c r="B16" s="39">
        <v>250000</v>
      </c>
      <c r="C16" s="28">
        <v>3.7499999999999999E-2</v>
      </c>
      <c r="D16" s="27">
        <v>12</v>
      </c>
      <c r="E16" s="27">
        <v>50</v>
      </c>
      <c r="F16" s="40">
        <f t="shared" si="0"/>
        <v>3.1249999999999997E-3</v>
      </c>
      <c r="G16" s="29">
        <f t="shared" si="1"/>
        <v>600</v>
      </c>
      <c r="H16" s="31">
        <f t="shared" si="2"/>
        <v>-38450.992798137777</v>
      </c>
      <c r="J16" s="30">
        <f t="shared" si="3"/>
        <v>38450.992798137777</v>
      </c>
      <c r="K16" s="30">
        <f t="shared" si="4"/>
        <v>211549.00720186223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D31B4-45B3-47B9-944D-2BF3E3E7116B}">
  <sheetPr>
    <tabColor rgb="FFFF0000"/>
  </sheetPr>
  <dimension ref="A1:Y17"/>
  <sheetViews>
    <sheetView showGridLines="0" zoomScale="160" zoomScaleNormal="160" workbookViewId="0">
      <selection activeCell="D13" sqref="D13"/>
    </sheetView>
  </sheetViews>
  <sheetFormatPr defaultRowHeight="15" x14ac:dyDescent="0.25"/>
  <cols>
    <col min="1" max="1" width="30.85546875" customWidth="1"/>
    <col min="2" max="2" width="14.85546875" customWidth="1"/>
    <col min="3" max="3" width="18.140625" customWidth="1"/>
    <col min="4" max="4" width="14.5703125" customWidth="1"/>
    <col min="5" max="5" width="6.85546875" customWidth="1"/>
    <col min="6" max="6" width="17.28515625" bestFit="1" customWidth="1"/>
    <col min="7" max="7" width="13.5703125" customWidth="1"/>
    <col min="8" max="8" width="12.5703125" customWidth="1"/>
    <col min="9" max="9" width="11.5703125" bestFit="1" customWidth="1"/>
    <col min="10" max="10" width="1.7109375" customWidth="1"/>
    <col min="11" max="11" width="20.42578125" bestFit="1" customWidth="1"/>
    <col min="15" max="15" width="13.85546875" bestFit="1" customWidth="1"/>
    <col min="18" max="18" width="13.7109375" customWidth="1"/>
    <col min="20" max="20" width="24.42578125" bestFit="1" customWidth="1"/>
    <col min="22" max="22" width="2.7109375" customWidth="1"/>
    <col min="23" max="23" width="12.7109375" bestFit="1" customWidth="1"/>
    <col min="24" max="24" width="2.5703125" customWidth="1"/>
    <col min="25" max="25" width="19.7109375" customWidth="1"/>
  </cols>
  <sheetData>
    <row r="1" spans="1:25" x14ac:dyDescent="0.25">
      <c r="A1" s="41" t="s">
        <v>69</v>
      </c>
    </row>
    <row r="2" spans="1:25" x14ac:dyDescent="0.25">
      <c r="A2" s="42" t="str">
        <f>"If you deposit "&amp;DOLLAR(R3)&amp;" in an account for "&amp;U3&amp;" years that pays an annual rate of "&amp;TEXT(S3,"0.00%")&amp;","</f>
        <v>If you deposit $125,000.00 in an account for 35 years that pays an annual rate of 5.00%,</v>
      </c>
      <c r="B2" s="43"/>
      <c r="C2" s="43"/>
      <c r="D2" s="44"/>
      <c r="N2" s="33" t="s">
        <v>18</v>
      </c>
      <c r="O2" s="33" t="s">
        <v>43</v>
      </c>
      <c r="R2" s="33" t="s">
        <v>9</v>
      </c>
      <c r="S2" s="33" t="s">
        <v>44</v>
      </c>
      <c r="T2" s="33" t="s">
        <v>45</v>
      </c>
      <c r="U2" s="33" t="s">
        <v>11</v>
      </c>
      <c r="W2" s="33" t="s">
        <v>36</v>
      </c>
      <c r="Y2" s="33" t="s">
        <v>46</v>
      </c>
    </row>
    <row r="3" spans="1:25" x14ac:dyDescent="0.25">
      <c r="A3" s="45" t="str">
        <f>"compounded "&amp;VLOOKUP(T3,$N$3:$O$8,2,0)&amp;", what is the Future Value?"</f>
        <v>compounded Quarterly, what is the Future Value?</v>
      </c>
      <c r="B3" s="46"/>
      <c r="C3" s="46"/>
      <c r="D3" s="47"/>
      <c r="N3" s="27">
        <v>1</v>
      </c>
      <c r="O3" s="27" t="s">
        <v>47</v>
      </c>
      <c r="R3" s="48">
        <v>125000</v>
      </c>
      <c r="S3" s="49">
        <v>0.05</v>
      </c>
      <c r="T3" s="50">
        <v>4</v>
      </c>
      <c r="U3" s="50">
        <v>35</v>
      </c>
      <c r="W3" s="51">
        <f>R3*(1+S3/T3)^(U3*T3)</f>
        <v>711564.83452813746</v>
      </c>
      <c r="Y3" t="str">
        <f ca="1">IF(_xlfn.ISFORMULA(W3),_xlfn.FORMULATEXT(W3),"")</f>
        <v>=R3*(1+S3/T3)^(U3*T3)</v>
      </c>
    </row>
    <row r="4" spans="1:25" x14ac:dyDescent="0.25">
      <c r="N4" s="27">
        <v>2</v>
      </c>
      <c r="O4" s="27" t="s">
        <v>48</v>
      </c>
      <c r="W4" s="52">
        <f>FV(S3/T3,T3*U3,,-R3)</f>
        <v>711564.83452813746</v>
      </c>
      <c r="Y4" t="str">
        <f ca="1">IF(_xlfn.ISFORMULA(W4),_xlfn.FORMULATEXT(W4),"")</f>
        <v>=FV(S3/T3,T3*U3,,-R3)</v>
      </c>
    </row>
    <row r="5" spans="1:25" x14ac:dyDescent="0.25">
      <c r="A5" s="33" t="s">
        <v>49</v>
      </c>
      <c r="B5" s="33" t="s">
        <v>50</v>
      </c>
      <c r="C5" s="33" t="s">
        <v>51</v>
      </c>
      <c r="D5" s="33" t="s">
        <v>52</v>
      </c>
      <c r="N5" s="27">
        <v>4</v>
      </c>
      <c r="O5" s="27" t="s">
        <v>53</v>
      </c>
    </row>
    <row r="6" spans="1:25" x14ac:dyDescent="0.25">
      <c r="A6" s="53" t="s">
        <v>34</v>
      </c>
      <c r="B6" s="54" t="s">
        <v>9</v>
      </c>
      <c r="C6" s="54" t="s">
        <v>9</v>
      </c>
      <c r="D6" s="55">
        <v>125000</v>
      </c>
      <c r="N6" s="27">
        <v>12</v>
      </c>
      <c r="O6" s="27" t="s">
        <v>54</v>
      </c>
    </row>
    <row r="7" spans="1:25" x14ac:dyDescent="0.25">
      <c r="A7" s="53" t="s">
        <v>55</v>
      </c>
      <c r="B7" s="56" t="s">
        <v>56</v>
      </c>
      <c r="C7" s="57"/>
      <c r="D7" s="58"/>
      <c r="N7" s="27"/>
      <c r="O7" s="27"/>
    </row>
    <row r="8" spans="1:25" x14ac:dyDescent="0.25">
      <c r="A8" s="53" t="s">
        <v>31</v>
      </c>
      <c r="B8" s="54" t="s">
        <v>15</v>
      </c>
      <c r="C8" s="54"/>
      <c r="D8" s="28">
        <v>0.05</v>
      </c>
      <c r="N8" s="27">
        <v>365</v>
      </c>
      <c r="O8" s="27" t="s">
        <v>57</v>
      </c>
    </row>
    <row r="9" spans="1:25" x14ac:dyDescent="0.25">
      <c r="A9" s="53" t="s">
        <v>32</v>
      </c>
      <c r="B9" s="54" t="s">
        <v>18</v>
      </c>
      <c r="C9" s="54"/>
      <c r="D9" s="27">
        <v>4</v>
      </c>
    </row>
    <row r="10" spans="1:25" x14ac:dyDescent="0.25">
      <c r="A10" s="53" t="s">
        <v>11</v>
      </c>
      <c r="B10" s="54" t="s">
        <v>12</v>
      </c>
      <c r="C10" s="54"/>
      <c r="D10" s="27">
        <v>35</v>
      </c>
    </row>
    <row r="11" spans="1:25" x14ac:dyDescent="0.25">
      <c r="A11" s="53" t="s">
        <v>19</v>
      </c>
      <c r="B11" s="54" t="s">
        <v>20</v>
      </c>
      <c r="C11" s="54" t="s">
        <v>21</v>
      </c>
      <c r="D11" s="40">
        <f>D8/D9</f>
        <v>1.2500000000000001E-2</v>
      </c>
      <c r="F11" t="str">
        <f ca="1">IF(_xlfn.ISFORMULA(D11),_xlfn.FORMULATEXT(D11),"")</f>
        <v>=D8/D9</v>
      </c>
    </row>
    <row r="12" spans="1:25" x14ac:dyDescent="0.25">
      <c r="A12" s="53" t="s">
        <v>33</v>
      </c>
      <c r="B12" s="54" t="s">
        <v>23</v>
      </c>
      <c r="C12" s="54" t="s">
        <v>24</v>
      </c>
      <c r="D12" s="29">
        <f>D10*D9</f>
        <v>140</v>
      </c>
      <c r="F12" t="str">
        <f ca="1">IF(_xlfn.ISFORMULA(D12),_xlfn.FORMULATEXT(D12),"")</f>
        <v>=D10*D9</v>
      </c>
    </row>
    <row r="13" spans="1:25" x14ac:dyDescent="0.25">
      <c r="A13" s="53" t="s">
        <v>26</v>
      </c>
      <c r="B13" s="54" t="s">
        <v>27</v>
      </c>
      <c r="C13" s="54" t="s">
        <v>27</v>
      </c>
      <c r="D13" s="31">
        <f>ROUND(FV(D11,D12,,-D6),2)</f>
        <v>711564.83</v>
      </c>
      <c r="F13" t="str">
        <f ca="1">IF(_xlfn.ISFORMULA(D13),_xlfn.FORMULATEXT(D13),"")</f>
        <v>=ROUND(FV(D11,D12,,-D6),2)</v>
      </c>
      <c r="H13" t="s">
        <v>58</v>
      </c>
    </row>
    <row r="14" spans="1:25" x14ac:dyDescent="0.25">
      <c r="A14" s="53" t="s">
        <v>59</v>
      </c>
      <c r="B14" s="54"/>
      <c r="C14" s="54" t="s">
        <v>28</v>
      </c>
      <c r="D14" s="31">
        <f>D13-D6</f>
        <v>586564.82999999996</v>
      </c>
      <c r="F14" t="str">
        <f ca="1">IF(_xlfn.ISFORMULA(D14),_xlfn.FORMULATEXT(D14),"")</f>
        <v>=D13-D6</v>
      </c>
    </row>
    <row r="15" spans="1:25" x14ac:dyDescent="0.25">
      <c r="C15" s="54" t="s">
        <v>60</v>
      </c>
      <c r="D15" s="31">
        <f>D6*(1+D11)^D12</f>
        <v>711564.83452813746</v>
      </c>
      <c r="F15" t="str">
        <f ca="1">IF(_xlfn.ISFORMULA(D15),_xlfn.FORMULATEXT(D15),"")</f>
        <v>=D6*(1+D11)^D12</v>
      </c>
      <c r="G15" t="s">
        <v>61</v>
      </c>
    </row>
    <row r="17" spans="1:4" x14ac:dyDescent="0.25">
      <c r="A17" s="59" t="s">
        <v>62</v>
      </c>
      <c r="B17" s="60" t="s">
        <v>63</v>
      </c>
      <c r="C17" s="60"/>
      <c r="D17" s="61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E2855-52B5-400A-AEBF-D26E1033ECFC}">
  <sheetPr>
    <tabColor rgb="FF0000FF"/>
  </sheetPr>
  <dimension ref="A1:F3"/>
  <sheetViews>
    <sheetView showGridLines="0" zoomScale="145" zoomScaleNormal="145" workbookViewId="0">
      <selection activeCell="A5" sqref="A5"/>
    </sheetView>
  </sheetViews>
  <sheetFormatPr defaultRowHeight="15" x14ac:dyDescent="0.25"/>
  <cols>
    <col min="1" max="1" width="33.42578125" customWidth="1"/>
    <col min="2" max="2" width="14.85546875" customWidth="1"/>
    <col min="3" max="3" width="18.140625" customWidth="1"/>
    <col min="4" max="4" width="14.5703125" customWidth="1"/>
    <col min="5" max="5" width="6.85546875" customWidth="1"/>
    <col min="6" max="6" width="17.28515625" bestFit="1" customWidth="1"/>
    <col min="7" max="7" width="13.5703125" customWidth="1"/>
    <col min="8" max="8" width="12.5703125" customWidth="1"/>
    <col min="9" max="9" width="11.5703125" bestFit="1" customWidth="1"/>
    <col min="10" max="10" width="1.7109375" customWidth="1"/>
  </cols>
  <sheetData>
    <row r="1" spans="1:6" x14ac:dyDescent="0.25">
      <c r="A1" s="41" t="s">
        <v>83</v>
      </c>
    </row>
    <row r="2" spans="1:6" x14ac:dyDescent="0.25">
      <c r="A2" s="42" t="s">
        <v>84</v>
      </c>
      <c r="B2" s="43"/>
      <c r="C2" s="43"/>
      <c r="D2" s="43"/>
      <c r="E2" s="43"/>
      <c r="F2" s="44"/>
    </row>
    <row r="3" spans="1:6" x14ac:dyDescent="0.25">
      <c r="A3" s="45" t="s">
        <v>85</v>
      </c>
      <c r="B3" s="46"/>
      <c r="C3" s="46"/>
      <c r="D3" s="46"/>
      <c r="E3" s="46"/>
      <c r="F3" s="47"/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F697B-24D1-4FC5-AF18-390350AF93F7}">
  <sheetPr>
    <tabColor rgb="FFFF0000"/>
  </sheetPr>
  <dimension ref="A1:Y17"/>
  <sheetViews>
    <sheetView showGridLines="0" zoomScale="145" zoomScaleNormal="145" workbookViewId="0">
      <selection activeCell="C22" sqref="C22"/>
    </sheetView>
  </sheetViews>
  <sheetFormatPr defaultRowHeight="15" x14ac:dyDescent="0.25"/>
  <cols>
    <col min="1" max="1" width="33.42578125" customWidth="1"/>
    <col min="2" max="2" width="14.85546875" customWidth="1"/>
    <col min="3" max="3" width="18.140625" customWidth="1"/>
    <col min="4" max="4" width="14.5703125" customWidth="1"/>
    <col min="5" max="5" width="6.85546875" customWidth="1"/>
    <col min="6" max="6" width="17.28515625" bestFit="1" customWidth="1"/>
    <col min="7" max="7" width="13.5703125" customWidth="1"/>
    <col min="8" max="8" width="12.5703125" customWidth="1"/>
    <col min="9" max="9" width="11.5703125" bestFit="1" customWidth="1"/>
    <col min="10" max="10" width="1.7109375" customWidth="1"/>
    <col min="11" max="11" width="20.42578125" bestFit="1" customWidth="1"/>
    <col min="15" max="15" width="13.85546875" bestFit="1" customWidth="1"/>
    <col min="18" max="18" width="13.7109375" customWidth="1"/>
    <col min="20" max="20" width="24.42578125" bestFit="1" customWidth="1"/>
    <col min="22" max="22" width="2.7109375" customWidth="1"/>
    <col min="23" max="23" width="12.7109375" bestFit="1" customWidth="1"/>
    <col min="24" max="24" width="2.5703125" customWidth="1"/>
    <col min="25" max="25" width="19.7109375" customWidth="1"/>
  </cols>
  <sheetData>
    <row r="1" spans="1:25" x14ac:dyDescent="0.25">
      <c r="A1" s="41" t="s">
        <v>83</v>
      </c>
    </row>
    <row r="2" spans="1:25" x14ac:dyDescent="0.25">
      <c r="A2" s="42" t="str">
        <f>"If you want "&amp;DOLLAR(R3)&amp;" in "&amp;U3&amp;" Years and there is a savings acccount today that offers an APR of "&amp;TEXT(S3,"0.00%")</f>
        <v>If you want $125,000.00 in 5 Years and there is a savings acccount today that offers an APR of 3.75%</v>
      </c>
      <c r="B2" s="43"/>
      <c r="C2" s="43"/>
      <c r="D2" s="43"/>
      <c r="E2" s="43"/>
      <c r="F2" s="44"/>
      <c r="N2" s="33" t="s">
        <v>18</v>
      </c>
      <c r="O2" s="33" t="s">
        <v>43</v>
      </c>
      <c r="R2" s="33" t="s">
        <v>9</v>
      </c>
      <c r="S2" s="33" t="s">
        <v>44</v>
      </c>
      <c r="T2" s="33" t="s">
        <v>45</v>
      </c>
      <c r="U2" s="33" t="s">
        <v>11</v>
      </c>
      <c r="W2" s="33" t="s">
        <v>36</v>
      </c>
      <c r="Y2" s="33" t="s">
        <v>46</v>
      </c>
    </row>
    <row r="3" spans="1:25" x14ac:dyDescent="0.25">
      <c r="A3" s="45" t="str">
        <f>"compounded "&amp;VLOOKUP(T3,$N$3:$O$8,2,0)&amp;", what is the Present Value or amount you need to deposit today to get that Future Value Amount?"</f>
        <v>compounded Monthly, what is the Present Value or amount you need to deposit today to get that Future Value Amount?</v>
      </c>
      <c r="B3" s="46"/>
      <c r="C3" s="46"/>
      <c r="D3" s="46"/>
      <c r="E3" s="46"/>
      <c r="F3" s="47"/>
      <c r="N3" s="27">
        <v>1</v>
      </c>
      <c r="O3" s="27" t="s">
        <v>47</v>
      </c>
      <c r="R3" s="48">
        <v>125000</v>
      </c>
      <c r="S3" s="49">
        <v>3.7499999999999999E-2</v>
      </c>
      <c r="T3" s="50">
        <v>12</v>
      </c>
      <c r="U3" s="50">
        <v>5</v>
      </c>
      <c r="W3" s="51">
        <f>R3*(1+S3/T3)^(U3*T3)</f>
        <v>150734.7059627116</v>
      </c>
      <c r="Y3" t="str">
        <f ca="1">IF(_xlfn.ISFORMULA(W3),_xlfn.FORMULATEXT(W3),"")</f>
        <v>=R3*(1+S3/T3)^(U3*T3)</v>
      </c>
    </row>
    <row r="4" spans="1:25" x14ac:dyDescent="0.25">
      <c r="N4" s="27">
        <v>2</v>
      </c>
      <c r="O4" s="27" t="s">
        <v>48</v>
      </c>
      <c r="W4" s="52">
        <f>FV(S3/T3,T3*U3,,-R3)</f>
        <v>150734.7059627116</v>
      </c>
      <c r="Y4" t="str">
        <f ca="1">IF(_xlfn.ISFORMULA(W4),_xlfn.FORMULATEXT(W4),"")</f>
        <v>=FV(S3/T3,T3*U3,,-R3)</v>
      </c>
    </row>
    <row r="5" spans="1:25" x14ac:dyDescent="0.25">
      <c r="A5" s="33" t="s">
        <v>49</v>
      </c>
      <c r="B5" s="33" t="s">
        <v>50</v>
      </c>
      <c r="C5" s="33" t="s">
        <v>51</v>
      </c>
      <c r="D5" s="33" t="s">
        <v>52</v>
      </c>
      <c r="N5" s="27">
        <v>4</v>
      </c>
      <c r="O5" s="27" t="s">
        <v>53</v>
      </c>
    </row>
    <row r="6" spans="1:25" x14ac:dyDescent="0.25">
      <c r="A6" s="53" t="s">
        <v>26</v>
      </c>
      <c r="B6" s="54" t="s">
        <v>27</v>
      </c>
      <c r="C6" s="54" t="s">
        <v>27</v>
      </c>
      <c r="D6" s="55">
        <f>R3</f>
        <v>125000</v>
      </c>
      <c r="N6" s="27">
        <v>12</v>
      </c>
      <c r="O6" s="27" t="s">
        <v>54</v>
      </c>
    </row>
    <row r="7" spans="1:25" x14ac:dyDescent="0.25">
      <c r="A7" s="53" t="s">
        <v>62</v>
      </c>
      <c r="B7" s="56" t="s">
        <v>67</v>
      </c>
      <c r="C7" s="57"/>
      <c r="D7" s="58"/>
      <c r="N7" s="27"/>
      <c r="O7" s="27"/>
    </row>
    <row r="8" spans="1:25" x14ac:dyDescent="0.25">
      <c r="A8" s="53" t="s">
        <v>64</v>
      </c>
      <c r="B8" s="54" t="s">
        <v>15</v>
      </c>
      <c r="C8" s="54"/>
      <c r="D8" s="28">
        <f>S3</f>
        <v>3.7499999999999999E-2</v>
      </c>
      <c r="N8" s="27">
        <v>365</v>
      </c>
      <c r="O8" s="27" t="s">
        <v>57</v>
      </c>
    </row>
    <row r="9" spans="1:25" x14ac:dyDescent="0.25">
      <c r="A9" s="53" t="s">
        <v>32</v>
      </c>
      <c r="B9" s="54" t="s">
        <v>18</v>
      </c>
      <c r="C9" s="54"/>
      <c r="D9" s="27">
        <f>T3</f>
        <v>12</v>
      </c>
    </row>
    <row r="10" spans="1:25" x14ac:dyDescent="0.25">
      <c r="A10" s="53" t="s">
        <v>11</v>
      </c>
      <c r="B10" s="54" t="s">
        <v>12</v>
      </c>
      <c r="C10" s="54"/>
      <c r="D10" s="27">
        <f>U3</f>
        <v>5</v>
      </c>
    </row>
    <row r="11" spans="1:25" x14ac:dyDescent="0.25">
      <c r="A11" s="53" t="s">
        <v>19</v>
      </c>
      <c r="B11" s="54" t="s">
        <v>20</v>
      </c>
      <c r="C11" s="54" t="s">
        <v>21</v>
      </c>
      <c r="D11" s="52">
        <f>D8/D9</f>
        <v>3.1249999999999997E-3</v>
      </c>
      <c r="F11" t="str">
        <f ca="1">IF(_xlfn.ISFORMULA(D11),_xlfn.FORMULATEXT(D11),"")</f>
        <v>=D8/D9</v>
      </c>
    </row>
    <row r="12" spans="1:25" x14ac:dyDescent="0.25">
      <c r="A12" s="53" t="s">
        <v>33</v>
      </c>
      <c r="B12" s="54" t="s">
        <v>23</v>
      </c>
      <c r="C12" s="54" t="s">
        <v>24</v>
      </c>
      <c r="D12" s="29">
        <f>D10*D9</f>
        <v>60</v>
      </c>
      <c r="F12" t="str">
        <f ca="1">IF(_xlfn.ISFORMULA(D12),_xlfn.FORMULATEXT(D12),"")</f>
        <v>=D10*D9</v>
      </c>
    </row>
    <row r="13" spans="1:25" x14ac:dyDescent="0.25">
      <c r="A13" s="53" t="s">
        <v>34</v>
      </c>
      <c r="B13" s="54" t="s">
        <v>9</v>
      </c>
      <c r="C13" s="54" t="s">
        <v>9</v>
      </c>
      <c r="D13" s="31">
        <f>ROUND(PV(D11,D12,,D6),2)</f>
        <v>-103658.94</v>
      </c>
      <c r="F13" t="str">
        <f ca="1">IF(_xlfn.ISFORMULA(D13),_xlfn.FORMULATEXT(D13),"")</f>
        <v>=ROUND(PV(D11,D12,,D6),2)</v>
      </c>
      <c r="H13" t="s">
        <v>66</v>
      </c>
    </row>
    <row r="14" spans="1:25" x14ac:dyDescent="0.25">
      <c r="A14" s="53" t="s">
        <v>37</v>
      </c>
      <c r="B14" s="54"/>
      <c r="C14" s="54" t="s">
        <v>28</v>
      </c>
      <c r="D14" s="31">
        <f>D6+D13</f>
        <v>21341.059999999998</v>
      </c>
      <c r="F14" t="str">
        <f ca="1">IF(_xlfn.ISFORMULA(D14),_xlfn.FORMULATEXT(D14),"")</f>
        <v>=D6+D13</v>
      </c>
    </row>
    <row r="15" spans="1:25" x14ac:dyDescent="0.25">
      <c r="C15" s="54" t="s">
        <v>65</v>
      </c>
      <c r="D15" s="31">
        <f>D6/(1+D11)^D12</f>
        <v>103658.94105280092</v>
      </c>
      <c r="F15" t="str">
        <f ca="1">IF(_xlfn.ISFORMULA(D15),_xlfn.FORMULATEXT(D15),"")</f>
        <v>=D6/(1+D11)^D12</v>
      </c>
      <c r="G15" t="s">
        <v>29</v>
      </c>
    </row>
    <row r="17" spans="1:4" x14ac:dyDescent="0.25">
      <c r="A17" s="59" t="s">
        <v>55</v>
      </c>
      <c r="B17" t="s">
        <v>68</v>
      </c>
      <c r="C17" s="60"/>
      <c r="D17" s="61"/>
    </row>
  </sheetData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49B7C-F032-439C-B5EC-1F75867AD547}">
  <sheetPr>
    <tabColor rgb="FF0000FF"/>
  </sheetPr>
  <dimension ref="A1:F3"/>
  <sheetViews>
    <sheetView showGridLines="0" zoomScale="190" zoomScaleNormal="190" workbookViewId="0">
      <selection activeCell="A5" sqref="A5"/>
    </sheetView>
  </sheetViews>
  <sheetFormatPr defaultRowHeight="15" x14ac:dyDescent="0.25"/>
  <cols>
    <col min="1" max="1" width="33.42578125" customWidth="1"/>
    <col min="2" max="2" width="14.85546875" customWidth="1"/>
    <col min="3" max="3" width="18.140625" customWidth="1"/>
    <col min="4" max="4" width="14.5703125" customWidth="1"/>
    <col min="5" max="5" width="6.85546875" customWidth="1"/>
    <col min="6" max="6" width="17.28515625" bestFit="1" customWidth="1"/>
    <col min="7" max="7" width="13.5703125" customWidth="1"/>
    <col min="8" max="8" width="12.5703125" customWidth="1"/>
    <col min="9" max="9" width="11.5703125" bestFit="1" customWidth="1"/>
    <col min="10" max="10" width="1.7109375" customWidth="1"/>
    <col min="11" max="11" width="20.42578125" bestFit="1" customWidth="1"/>
    <col min="15" max="15" width="13.85546875" bestFit="1" customWidth="1"/>
    <col min="18" max="18" width="13.7109375" customWidth="1"/>
    <col min="20" max="20" width="24.42578125" bestFit="1" customWidth="1"/>
    <col min="22" max="22" width="2.7109375" customWidth="1"/>
    <col min="23" max="23" width="12.7109375" bestFit="1" customWidth="1"/>
    <col min="24" max="24" width="2.5703125" customWidth="1"/>
    <col min="25" max="25" width="19.7109375" customWidth="1"/>
  </cols>
  <sheetData>
    <row r="1" spans="1:6" x14ac:dyDescent="0.25">
      <c r="A1" s="41" t="s">
        <v>87</v>
      </c>
    </row>
    <row r="2" spans="1:6" x14ac:dyDescent="0.25">
      <c r="A2" s="42" t="s">
        <v>86</v>
      </c>
      <c r="B2" s="43"/>
      <c r="C2" s="43"/>
      <c r="D2" s="43"/>
      <c r="E2" s="43"/>
      <c r="F2" s="44"/>
    </row>
    <row r="3" spans="1:6" x14ac:dyDescent="0.25">
      <c r="A3" s="45" t="s">
        <v>85</v>
      </c>
      <c r="B3" s="46"/>
      <c r="C3" s="46"/>
      <c r="D3" s="46"/>
      <c r="E3" s="46"/>
      <c r="F3" s="47"/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FFC15-9B07-4392-843E-0BB38D991521}">
  <sheetPr>
    <tabColor rgb="FFFF0000"/>
  </sheetPr>
  <dimension ref="A1:Y17"/>
  <sheetViews>
    <sheetView showGridLines="0" zoomScale="145" zoomScaleNormal="145" workbookViewId="0">
      <selection activeCell="D21" sqref="D21"/>
    </sheetView>
  </sheetViews>
  <sheetFormatPr defaultRowHeight="15" x14ac:dyDescent="0.25"/>
  <cols>
    <col min="1" max="1" width="33.42578125" customWidth="1"/>
    <col min="2" max="2" width="14.85546875" customWidth="1"/>
    <col min="3" max="3" width="18.140625" customWidth="1"/>
    <col min="4" max="4" width="14.5703125" customWidth="1"/>
    <col min="5" max="5" width="6.85546875" customWidth="1"/>
    <col min="6" max="6" width="17.28515625" bestFit="1" customWidth="1"/>
    <col min="7" max="7" width="13.5703125" customWidth="1"/>
    <col min="8" max="8" width="12.5703125" customWidth="1"/>
    <col min="9" max="9" width="11.5703125" bestFit="1" customWidth="1"/>
    <col min="10" max="10" width="1.7109375" customWidth="1"/>
    <col min="11" max="11" width="20.42578125" bestFit="1" customWidth="1"/>
    <col min="15" max="15" width="13.85546875" bestFit="1" customWidth="1"/>
    <col min="18" max="18" width="13.7109375" customWidth="1"/>
    <col min="20" max="20" width="24.42578125" bestFit="1" customWidth="1"/>
    <col min="22" max="22" width="2.7109375" customWidth="1"/>
    <col min="23" max="23" width="12.7109375" bestFit="1" customWidth="1"/>
    <col min="24" max="24" width="2.5703125" customWidth="1"/>
    <col min="25" max="25" width="19.7109375" customWidth="1"/>
  </cols>
  <sheetData>
    <row r="1" spans="1:25" x14ac:dyDescent="0.25">
      <c r="A1" s="41" t="s">
        <v>87</v>
      </c>
    </row>
    <row r="2" spans="1:25" x14ac:dyDescent="0.25">
      <c r="A2" s="42" t="str">
        <f>"If you want "&amp;DOLLAR(R3)&amp;" in "&amp;U3&amp;" Years and there is a savings acccount today that offers an APR of "&amp;TEXT(S3,"0.00%")</f>
        <v>If you want $10,000.00 in 2 Years and there is a savings acccount today that offers an APR of 8.75%</v>
      </c>
      <c r="B2" s="43"/>
      <c r="C2" s="43"/>
      <c r="D2" s="43"/>
      <c r="E2" s="43"/>
      <c r="F2" s="44"/>
      <c r="N2" s="33" t="s">
        <v>18</v>
      </c>
      <c r="O2" s="33" t="s">
        <v>43</v>
      </c>
      <c r="R2" s="33" t="s">
        <v>9</v>
      </c>
      <c r="S2" s="33" t="s">
        <v>44</v>
      </c>
      <c r="T2" s="33" t="s">
        <v>45</v>
      </c>
      <c r="U2" s="33" t="s">
        <v>11</v>
      </c>
      <c r="W2" s="33" t="s">
        <v>36</v>
      </c>
      <c r="Y2" s="33" t="s">
        <v>46</v>
      </c>
    </row>
    <row r="3" spans="1:25" x14ac:dyDescent="0.25">
      <c r="A3" s="45" t="str">
        <f>"compounded "&amp;VLOOKUP(T3,$N$3:$O$8,2,0)&amp;", what is the Present Value or amount you need to deposit today to get that Future Value Amount?"</f>
        <v>compounded Monthly, what is the Present Value or amount you need to deposit today to get that Future Value Amount?</v>
      </c>
      <c r="B3" s="46"/>
      <c r="C3" s="46"/>
      <c r="D3" s="46"/>
      <c r="E3" s="46"/>
      <c r="F3" s="47"/>
      <c r="N3" s="27">
        <v>1</v>
      </c>
      <c r="O3" s="27" t="s">
        <v>47</v>
      </c>
      <c r="R3" s="48">
        <v>10000</v>
      </c>
      <c r="S3" s="49">
        <v>8.7499999999999994E-2</v>
      </c>
      <c r="T3" s="50">
        <v>12</v>
      </c>
      <c r="U3" s="50">
        <v>2</v>
      </c>
      <c r="W3" s="51">
        <f>R3*(1+S3/T3)^(U3*T3)</f>
        <v>11904.900913301108</v>
      </c>
      <c r="Y3" t="str">
        <f ca="1">IF(_xlfn.ISFORMULA(W3),_xlfn.FORMULATEXT(W3),"")</f>
        <v>=R3*(1+S3/T3)^(U3*T3)</v>
      </c>
    </row>
    <row r="4" spans="1:25" x14ac:dyDescent="0.25">
      <c r="N4" s="27">
        <v>2</v>
      </c>
      <c r="O4" s="27" t="s">
        <v>48</v>
      </c>
      <c r="W4" s="52">
        <f>FV(S3/T3,T3*U3,,-R3)</f>
        <v>11904.900913301108</v>
      </c>
      <c r="Y4" t="str">
        <f ca="1">IF(_xlfn.ISFORMULA(W4),_xlfn.FORMULATEXT(W4),"")</f>
        <v>=FV(S3/T3,T3*U3,,-R3)</v>
      </c>
    </row>
    <row r="5" spans="1:25" x14ac:dyDescent="0.25">
      <c r="A5" s="33" t="s">
        <v>49</v>
      </c>
      <c r="B5" s="33" t="s">
        <v>50</v>
      </c>
      <c r="C5" s="33" t="s">
        <v>51</v>
      </c>
      <c r="D5" s="33" t="s">
        <v>52</v>
      </c>
      <c r="N5" s="27">
        <v>4</v>
      </c>
      <c r="O5" s="27" t="s">
        <v>53</v>
      </c>
    </row>
    <row r="6" spans="1:25" x14ac:dyDescent="0.25">
      <c r="A6" s="53" t="s">
        <v>26</v>
      </c>
      <c r="B6" s="54" t="s">
        <v>27</v>
      </c>
      <c r="C6" s="54" t="s">
        <v>27</v>
      </c>
      <c r="D6" s="55">
        <f>R3</f>
        <v>10000</v>
      </c>
      <c r="N6" s="27">
        <v>12</v>
      </c>
      <c r="O6" s="27" t="s">
        <v>54</v>
      </c>
    </row>
    <row r="7" spans="1:25" x14ac:dyDescent="0.25">
      <c r="A7" s="53" t="s">
        <v>62</v>
      </c>
      <c r="B7" s="56" t="s">
        <v>67</v>
      </c>
      <c r="C7" s="57"/>
      <c r="D7" s="58"/>
      <c r="N7" s="27"/>
      <c r="O7" s="27"/>
    </row>
    <row r="8" spans="1:25" x14ac:dyDescent="0.25">
      <c r="A8" s="53" t="s">
        <v>64</v>
      </c>
      <c r="B8" s="54" t="s">
        <v>15</v>
      </c>
      <c r="C8" s="54"/>
      <c r="D8" s="28">
        <f>S3</f>
        <v>8.7499999999999994E-2</v>
      </c>
      <c r="N8" s="27">
        <v>365</v>
      </c>
      <c r="O8" s="27" t="s">
        <v>57</v>
      </c>
    </row>
    <row r="9" spans="1:25" x14ac:dyDescent="0.25">
      <c r="A9" s="53" t="s">
        <v>32</v>
      </c>
      <c r="B9" s="54" t="s">
        <v>18</v>
      </c>
      <c r="C9" s="54"/>
      <c r="D9" s="27">
        <f>T3</f>
        <v>12</v>
      </c>
    </row>
    <row r="10" spans="1:25" x14ac:dyDescent="0.25">
      <c r="A10" s="53" t="s">
        <v>11</v>
      </c>
      <c r="B10" s="54" t="s">
        <v>12</v>
      </c>
      <c r="C10" s="54"/>
      <c r="D10" s="27">
        <f>U3</f>
        <v>2</v>
      </c>
    </row>
    <row r="11" spans="1:25" x14ac:dyDescent="0.25">
      <c r="A11" s="53" t="s">
        <v>19</v>
      </c>
      <c r="B11" s="54" t="s">
        <v>20</v>
      </c>
      <c r="C11" s="54" t="s">
        <v>21</v>
      </c>
      <c r="D11" s="52">
        <f>D8/D9</f>
        <v>7.2916666666666659E-3</v>
      </c>
      <c r="F11" t="str">
        <f ca="1">IF(_xlfn.ISFORMULA(D11),_xlfn.FORMULATEXT(D11),"")</f>
        <v>=D8/D9</v>
      </c>
    </row>
    <row r="12" spans="1:25" x14ac:dyDescent="0.25">
      <c r="A12" s="53" t="s">
        <v>33</v>
      </c>
      <c r="B12" s="54" t="s">
        <v>23</v>
      </c>
      <c r="C12" s="54" t="s">
        <v>24</v>
      </c>
      <c r="D12" s="29">
        <f>D10*D9</f>
        <v>24</v>
      </c>
      <c r="F12" t="str">
        <f ca="1">IF(_xlfn.ISFORMULA(D12),_xlfn.FORMULATEXT(D12),"")</f>
        <v>=D10*D9</v>
      </c>
    </row>
    <row r="13" spans="1:25" x14ac:dyDescent="0.25">
      <c r="A13" s="53" t="s">
        <v>34</v>
      </c>
      <c r="B13" s="54" t="s">
        <v>9</v>
      </c>
      <c r="C13" s="54" t="s">
        <v>9</v>
      </c>
      <c r="D13" s="31">
        <f>ROUND(PV(D11,D12,,D6),2)</f>
        <v>-8399.9</v>
      </c>
      <c r="F13" t="str">
        <f ca="1">IF(_xlfn.ISFORMULA(D13),_xlfn.FORMULATEXT(D13),"")</f>
        <v>=ROUND(PV(D11,D12,,D6),2)</v>
      </c>
      <c r="H13" t="s">
        <v>66</v>
      </c>
    </row>
    <row r="14" spans="1:25" x14ac:dyDescent="0.25">
      <c r="A14" s="53" t="s">
        <v>37</v>
      </c>
      <c r="B14" s="54"/>
      <c r="C14" s="54" t="s">
        <v>28</v>
      </c>
      <c r="D14" s="31">
        <f>D6+D13</f>
        <v>1600.1000000000004</v>
      </c>
      <c r="F14" t="str">
        <f ca="1">IF(_xlfn.ISFORMULA(D14),_xlfn.FORMULATEXT(D14),"")</f>
        <v>=D6+D13</v>
      </c>
    </row>
    <row r="15" spans="1:25" x14ac:dyDescent="0.25">
      <c r="C15" s="54" t="s">
        <v>65</v>
      </c>
      <c r="D15" s="31">
        <f>D6/(1+D11)^D12</f>
        <v>8399.9019167200277</v>
      </c>
      <c r="F15" t="str">
        <f ca="1">IF(_xlfn.ISFORMULA(D15),_xlfn.FORMULATEXT(D15),"")</f>
        <v>=D6/(1+D11)^D12</v>
      </c>
      <c r="G15" t="s">
        <v>29</v>
      </c>
    </row>
    <row r="17" spans="1:4" x14ac:dyDescent="0.25">
      <c r="A17" s="59" t="s">
        <v>55</v>
      </c>
      <c r="B17" t="s">
        <v>68</v>
      </c>
      <c r="C17" s="60"/>
      <c r="D17" s="6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8BF50-492F-420B-9BE9-07D22A2A46BA}">
  <sheetPr>
    <tabColor rgb="FF0000FF"/>
  </sheetPr>
  <dimension ref="A1:Y17"/>
  <sheetViews>
    <sheetView showGridLines="0" zoomScale="160" zoomScaleNormal="160" workbookViewId="0">
      <selection activeCell="D6" sqref="D6"/>
    </sheetView>
  </sheetViews>
  <sheetFormatPr defaultRowHeight="15" x14ac:dyDescent="0.25"/>
  <cols>
    <col min="1" max="1" width="33.42578125" customWidth="1"/>
    <col min="2" max="2" width="14.85546875" customWidth="1"/>
    <col min="3" max="3" width="18.140625" customWidth="1"/>
    <col min="4" max="4" width="14.5703125" customWidth="1"/>
    <col min="5" max="5" width="6.85546875" customWidth="1"/>
    <col min="6" max="6" width="17.28515625" bestFit="1" customWidth="1"/>
    <col min="7" max="7" width="13.5703125" customWidth="1"/>
    <col min="8" max="8" width="12.5703125" customWidth="1"/>
    <col min="9" max="9" width="11.5703125" bestFit="1" customWidth="1"/>
    <col min="10" max="10" width="1.7109375" customWidth="1"/>
    <col min="11" max="11" width="20.42578125" bestFit="1" customWidth="1"/>
    <col min="15" max="15" width="13.85546875" bestFit="1" customWidth="1"/>
    <col min="18" max="18" width="13.7109375" customWidth="1"/>
    <col min="20" max="20" width="24.42578125" bestFit="1" customWidth="1"/>
    <col min="22" max="22" width="2.7109375" customWidth="1"/>
    <col min="23" max="23" width="12.7109375" bestFit="1" customWidth="1"/>
    <col min="24" max="24" width="2.5703125" customWidth="1"/>
    <col min="25" max="25" width="19.7109375" customWidth="1"/>
  </cols>
  <sheetData>
    <row r="1" spans="1:25" x14ac:dyDescent="0.25">
      <c r="A1" s="41" t="s">
        <v>70</v>
      </c>
    </row>
    <row r="2" spans="1:25" x14ac:dyDescent="0.25">
      <c r="A2" s="42" t="str">
        <f>"If you want "&amp;DOLLAR(R3)&amp;" in "&amp;U3&amp;" Years and there is a savings acccount today that offers an APR of "&amp;TEXT(S3,"0.00%")</f>
        <v>If you want $711,564.83 in 35 Years and there is a savings acccount today that offers an APR of 5.00%</v>
      </c>
      <c r="B2" s="43"/>
      <c r="C2" s="43"/>
      <c r="D2" s="43"/>
      <c r="E2" s="43"/>
      <c r="F2" s="44"/>
      <c r="N2" s="33" t="s">
        <v>18</v>
      </c>
      <c r="O2" s="33" t="s">
        <v>43</v>
      </c>
      <c r="R2" s="33" t="s">
        <v>9</v>
      </c>
      <c r="S2" s="33" t="s">
        <v>44</v>
      </c>
      <c r="T2" s="33" t="s">
        <v>45</v>
      </c>
      <c r="U2" s="33" t="s">
        <v>11</v>
      </c>
      <c r="W2" s="33" t="s">
        <v>36</v>
      </c>
      <c r="Y2" s="33" t="s">
        <v>46</v>
      </c>
    </row>
    <row r="3" spans="1:25" x14ac:dyDescent="0.25">
      <c r="A3" s="45" t="str">
        <f>"compounded "&amp;VLOOKUP(T3,$N$3:$O$8,2,0)&amp;", what is the Present Value or amount you need to deposit today to get that Future Value Amount?"</f>
        <v>compounded Quarterly, what is the Present Value or amount you need to deposit today to get that Future Value Amount?</v>
      </c>
      <c r="B3" s="46"/>
      <c r="C3" s="46"/>
      <c r="D3" s="46"/>
      <c r="E3" s="46"/>
      <c r="F3" s="47"/>
      <c r="N3" s="27">
        <v>1</v>
      </c>
      <c r="O3" s="27" t="s">
        <v>47</v>
      </c>
      <c r="R3" s="48">
        <v>711564.83</v>
      </c>
      <c r="S3" s="49">
        <v>0.05</v>
      </c>
      <c r="T3" s="50">
        <v>4</v>
      </c>
      <c r="U3" s="50">
        <v>35</v>
      </c>
      <c r="W3" s="51">
        <f>R3*(1+S3/T3)^(U3*T3)</f>
        <v>4050596.0841199378</v>
      </c>
      <c r="Y3" t="str">
        <f ca="1">IF(_xlfn.ISFORMULA(W3),_xlfn.FORMULATEXT(W3),"")</f>
        <v>=R3*(1+S3/T3)^(U3*T3)</v>
      </c>
    </row>
    <row r="4" spans="1:25" x14ac:dyDescent="0.25">
      <c r="N4" s="27">
        <v>2</v>
      </c>
      <c r="O4" s="27" t="s">
        <v>48</v>
      </c>
      <c r="W4" s="52">
        <f>FV(S3/T3,T3*U3,,-R3)</f>
        <v>4050596.0841199378</v>
      </c>
      <c r="Y4" t="str">
        <f ca="1">IF(_xlfn.ISFORMULA(W4),_xlfn.FORMULATEXT(W4),"")</f>
        <v>=FV(S3/T3,T3*U3,,-R3)</v>
      </c>
    </row>
    <row r="5" spans="1:25" x14ac:dyDescent="0.25">
      <c r="A5" s="33" t="s">
        <v>49</v>
      </c>
      <c r="B5" s="33" t="s">
        <v>50</v>
      </c>
      <c r="C5" s="33" t="s">
        <v>51</v>
      </c>
      <c r="D5" s="33" t="s">
        <v>52</v>
      </c>
      <c r="N5" s="27">
        <v>4</v>
      </c>
      <c r="O5" s="27" t="s">
        <v>53</v>
      </c>
    </row>
    <row r="6" spans="1:25" x14ac:dyDescent="0.25">
      <c r="A6" s="53" t="s">
        <v>26</v>
      </c>
      <c r="B6" s="54" t="s">
        <v>27</v>
      </c>
      <c r="C6" s="54" t="s">
        <v>27</v>
      </c>
      <c r="D6" s="55"/>
      <c r="N6" s="27">
        <v>12</v>
      </c>
      <c r="O6" s="27" t="s">
        <v>54</v>
      </c>
    </row>
    <row r="7" spans="1:25" x14ac:dyDescent="0.25">
      <c r="A7" s="53" t="s">
        <v>62</v>
      </c>
      <c r="B7" s="56" t="s">
        <v>67</v>
      </c>
      <c r="C7" s="57"/>
      <c r="D7" s="58"/>
      <c r="N7" s="27"/>
      <c r="O7" s="27"/>
    </row>
    <row r="8" spans="1:25" x14ac:dyDescent="0.25">
      <c r="A8" s="53" t="s">
        <v>64</v>
      </c>
      <c r="B8" s="54" t="s">
        <v>15</v>
      </c>
      <c r="C8" s="54"/>
      <c r="D8" s="28"/>
      <c r="N8" s="27">
        <v>365</v>
      </c>
      <c r="O8" s="27" t="s">
        <v>57</v>
      </c>
    </row>
    <row r="9" spans="1:25" x14ac:dyDescent="0.25">
      <c r="A9" s="53" t="s">
        <v>32</v>
      </c>
      <c r="B9" s="54" t="s">
        <v>18</v>
      </c>
      <c r="C9" s="54"/>
      <c r="D9" s="27"/>
    </row>
    <row r="10" spans="1:25" x14ac:dyDescent="0.25">
      <c r="A10" s="53" t="s">
        <v>11</v>
      </c>
      <c r="B10" s="54" t="s">
        <v>12</v>
      </c>
      <c r="C10" s="54"/>
      <c r="D10" s="27"/>
    </row>
    <row r="11" spans="1:25" x14ac:dyDescent="0.25">
      <c r="A11" s="53" t="s">
        <v>19</v>
      </c>
      <c r="B11" s="54" t="s">
        <v>20</v>
      </c>
      <c r="C11" s="54" t="s">
        <v>21</v>
      </c>
      <c r="D11" s="40"/>
      <c r="F11" t="str">
        <f ca="1">IF(_xlfn.ISFORMULA(D11),_xlfn.FORMULATEXT(D11),"")</f>
        <v/>
      </c>
    </row>
    <row r="12" spans="1:25" x14ac:dyDescent="0.25">
      <c r="A12" s="53" t="s">
        <v>33</v>
      </c>
      <c r="B12" s="54" t="s">
        <v>23</v>
      </c>
      <c r="C12" s="54" t="s">
        <v>24</v>
      </c>
      <c r="D12" s="29"/>
      <c r="F12" t="str">
        <f ca="1">IF(_xlfn.ISFORMULA(D12),_xlfn.FORMULATEXT(D12),"")</f>
        <v/>
      </c>
    </row>
    <row r="13" spans="1:25" x14ac:dyDescent="0.25">
      <c r="A13" s="53" t="s">
        <v>34</v>
      </c>
      <c r="B13" s="54" t="s">
        <v>9</v>
      </c>
      <c r="C13" s="54" t="s">
        <v>9</v>
      </c>
      <c r="D13" s="31"/>
      <c r="F13" t="str">
        <f ca="1">IF(_xlfn.ISFORMULA(D13),_xlfn.FORMULATEXT(D13),"")</f>
        <v/>
      </c>
      <c r="H13" t="s">
        <v>66</v>
      </c>
    </row>
    <row r="14" spans="1:25" x14ac:dyDescent="0.25">
      <c r="A14" s="53" t="s">
        <v>37</v>
      </c>
      <c r="B14" s="54"/>
      <c r="C14" s="54" t="s">
        <v>28</v>
      </c>
      <c r="D14" s="31"/>
      <c r="F14" t="str">
        <f ca="1">IF(_xlfn.ISFORMULA(D14),_xlfn.FORMULATEXT(D14),"")</f>
        <v/>
      </c>
    </row>
    <row r="15" spans="1:25" x14ac:dyDescent="0.25">
      <c r="C15" s="54" t="s">
        <v>65</v>
      </c>
      <c r="D15" s="31"/>
      <c r="F15" t="str">
        <f ca="1">IF(_xlfn.ISFORMULA(D15),_xlfn.FORMULATEXT(D15),"")</f>
        <v/>
      </c>
      <c r="G15" t="s">
        <v>29</v>
      </c>
    </row>
    <row r="17" spans="1:4" x14ac:dyDescent="0.25">
      <c r="A17" s="59" t="s">
        <v>55</v>
      </c>
      <c r="B17" t="s">
        <v>68</v>
      </c>
      <c r="C17" s="60"/>
      <c r="D17" s="61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3BB30-823E-4B1D-9FB3-DAD8411DE979}">
  <sheetPr>
    <tabColor rgb="FFFF0000"/>
  </sheetPr>
  <dimension ref="A1:Y17"/>
  <sheetViews>
    <sheetView showGridLines="0" zoomScale="160" zoomScaleNormal="160" workbookViewId="0">
      <selection activeCell="D6" sqref="D6"/>
    </sheetView>
  </sheetViews>
  <sheetFormatPr defaultRowHeight="15" x14ac:dyDescent="0.25"/>
  <cols>
    <col min="1" max="1" width="33.42578125" customWidth="1"/>
    <col min="2" max="2" width="14.85546875" customWidth="1"/>
    <col min="3" max="3" width="18.140625" customWidth="1"/>
    <col min="4" max="4" width="14.5703125" customWidth="1"/>
    <col min="5" max="5" width="6.85546875" customWidth="1"/>
    <col min="6" max="6" width="17.28515625" bestFit="1" customWidth="1"/>
    <col min="7" max="7" width="13.5703125" customWidth="1"/>
    <col min="8" max="8" width="12.5703125" customWidth="1"/>
    <col min="9" max="9" width="11.5703125" bestFit="1" customWidth="1"/>
    <col min="10" max="10" width="1.7109375" customWidth="1"/>
    <col min="11" max="11" width="20.42578125" bestFit="1" customWidth="1"/>
    <col min="15" max="15" width="13.85546875" bestFit="1" customWidth="1"/>
    <col min="18" max="18" width="13.7109375" customWidth="1"/>
    <col min="20" max="20" width="24.42578125" bestFit="1" customWidth="1"/>
    <col min="22" max="22" width="2.7109375" customWidth="1"/>
    <col min="23" max="23" width="12.7109375" bestFit="1" customWidth="1"/>
    <col min="24" max="24" width="2.5703125" customWidth="1"/>
    <col min="25" max="25" width="19.7109375" customWidth="1"/>
  </cols>
  <sheetData>
    <row r="1" spans="1:25" x14ac:dyDescent="0.25">
      <c r="A1" s="41" t="s">
        <v>70</v>
      </c>
    </row>
    <row r="2" spans="1:25" x14ac:dyDescent="0.25">
      <c r="A2" s="42" t="str">
        <f>"If you want "&amp;DOLLAR(R3)&amp;" in "&amp;U3&amp;" Years and there is a savings acccount today that offers an APR of "&amp;TEXT(S3,"0.00%")</f>
        <v>If you want $711,564.83 in 35 Years and there is a savings acccount today that offers an APR of 5.00%</v>
      </c>
      <c r="B2" s="43"/>
      <c r="C2" s="43"/>
      <c r="D2" s="43"/>
      <c r="E2" s="43"/>
      <c r="F2" s="44"/>
      <c r="N2" s="33" t="s">
        <v>18</v>
      </c>
      <c r="O2" s="33" t="s">
        <v>43</v>
      </c>
      <c r="R2" s="33" t="s">
        <v>9</v>
      </c>
      <c r="S2" s="33" t="s">
        <v>44</v>
      </c>
      <c r="T2" s="33" t="s">
        <v>45</v>
      </c>
      <c r="U2" s="33" t="s">
        <v>11</v>
      </c>
      <c r="W2" s="33" t="s">
        <v>36</v>
      </c>
      <c r="Y2" s="33" t="s">
        <v>46</v>
      </c>
    </row>
    <row r="3" spans="1:25" x14ac:dyDescent="0.25">
      <c r="A3" s="45" t="str">
        <f>"compounded "&amp;VLOOKUP(T3,$N$3:$O$8,2,0)&amp;", what is the Present Value or amount you need to deposit today to get that Future Value Amount?"</f>
        <v>compounded Quarterly, what is the Present Value or amount you need to deposit today to get that Future Value Amount?</v>
      </c>
      <c r="B3" s="46"/>
      <c r="C3" s="46"/>
      <c r="D3" s="46"/>
      <c r="E3" s="46"/>
      <c r="F3" s="47"/>
      <c r="N3" s="27">
        <v>1</v>
      </c>
      <c r="O3" s="27" t="s">
        <v>47</v>
      </c>
      <c r="R3" s="48">
        <v>711564.83</v>
      </c>
      <c r="S3" s="49">
        <v>0.05</v>
      </c>
      <c r="T3" s="50">
        <v>4</v>
      </c>
      <c r="U3" s="50">
        <v>35</v>
      </c>
      <c r="W3" s="51">
        <f>R3*(1+S3/T3)^(U3*T3)</f>
        <v>4050596.0841199378</v>
      </c>
      <c r="Y3" t="str">
        <f ca="1">IF(_xlfn.ISFORMULA(W3),_xlfn.FORMULATEXT(W3),"")</f>
        <v>=R3*(1+S3/T3)^(U3*T3)</v>
      </c>
    </row>
    <row r="4" spans="1:25" x14ac:dyDescent="0.25">
      <c r="N4" s="27">
        <v>2</v>
      </c>
      <c r="O4" s="27" t="s">
        <v>48</v>
      </c>
      <c r="W4" s="52">
        <f>FV(S3/T3,T3*U3,,-R3)</f>
        <v>4050596.0841199378</v>
      </c>
      <c r="Y4" t="str">
        <f ca="1">IF(_xlfn.ISFORMULA(W4),_xlfn.FORMULATEXT(W4),"")</f>
        <v>=FV(S3/T3,T3*U3,,-R3)</v>
      </c>
    </row>
    <row r="5" spans="1:25" x14ac:dyDescent="0.25">
      <c r="A5" s="33" t="s">
        <v>49</v>
      </c>
      <c r="B5" s="33" t="s">
        <v>50</v>
      </c>
      <c r="C5" s="33" t="s">
        <v>51</v>
      </c>
      <c r="D5" s="33" t="s">
        <v>52</v>
      </c>
      <c r="N5" s="27">
        <v>4</v>
      </c>
      <c r="O5" s="27" t="s">
        <v>53</v>
      </c>
    </row>
    <row r="6" spans="1:25" x14ac:dyDescent="0.25">
      <c r="A6" s="53" t="s">
        <v>26</v>
      </c>
      <c r="B6" s="54" t="s">
        <v>27</v>
      </c>
      <c r="C6" s="54" t="s">
        <v>27</v>
      </c>
      <c r="D6" s="55">
        <f>FV!D13</f>
        <v>711564.83</v>
      </c>
      <c r="N6" s="27">
        <v>12</v>
      </c>
      <c r="O6" s="27" t="s">
        <v>54</v>
      </c>
    </row>
    <row r="7" spans="1:25" x14ac:dyDescent="0.25">
      <c r="A7" s="53" t="s">
        <v>62</v>
      </c>
      <c r="B7" s="56" t="s">
        <v>67</v>
      </c>
      <c r="C7" s="57"/>
      <c r="D7" s="58"/>
      <c r="N7" s="27"/>
      <c r="O7" s="27"/>
    </row>
    <row r="8" spans="1:25" x14ac:dyDescent="0.25">
      <c r="A8" s="53" t="s">
        <v>64</v>
      </c>
      <c r="B8" s="54" t="s">
        <v>15</v>
      </c>
      <c r="C8" s="54"/>
      <c r="D8" s="28">
        <v>0.05</v>
      </c>
      <c r="N8" s="27">
        <v>365</v>
      </c>
      <c r="O8" s="27" t="s">
        <v>57</v>
      </c>
    </row>
    <row r="9" spans="1:25" x14ac:dyDescent="0.25">
      <c r="A9" s="53" t="s">
        <v>32</v>
      </c>
      <c r="B9" s="54" t="s">
        <v>18</v>
      </c>
      <c r="C9" s="54"/>
      <c r="D9" s="27">
        <v>4</v>
      </c>
    </row>
    <row r="10" spans="1:25" x14ac:dyDescent="0.25">
      <c r="A10" s="53" t="s">
        <v>11</v>
      </c>
      <c r="B10" s="54" t="s">
        <v>12</v>
      </c>
      <c r="C10" s="54"/>
      <c r="D10" s="27">
        <v>35</v>
      </c>
    </row>
    <row r="11" spans="1:25" x14ac:dyDescent="0.25">
      <c r="A11" s="53" t="s">
        <v>19</v>
      </c>
      <c r="B11" s="54" t="s">
        <v>20</v>
      </c>
      <c r="C11" s="54" t="s">
        <v>21</v>
      </c>
      <c r="D11" s="40">
        <f>D8/D9</f>
        <v>1.2500000000000001E-2</v>
      </c>
      <c r="F11" t="str">
        <f ca="1">IF(_xlfn.ISFORMULA(D11),_xlfn.FORMULATEXT(D11),"")</f>
        <v>=D8/D9</v>
      </c>
    </row>
    <row r="12" spans="1:25" x14ac:dyDescent="0.25">
      <c r="A12" s="53" t="s">
        <v>33</v>
      </c>
      <c r="B12" s="54" t="s">
        <v>23</v>
      </c>
      <c r="C12" s="54" t="s">
        <v>24</v>
      </c>
      <c r="D12" s="29">
        <f>D10*D9</f>
        <v>140</v>
      </c>
      <c r="F12" t="str">
        <f ca="1">IF(_xlfn.ISFORMULA(D12),_xlfn.FORMULATEXT(D12),"")</f>
        <v>=D10*D9</v>
      </c>
    </row>
    <row r="13" spans="1:25" x14ac:dyDescent="0.25">
      <c r="A13" s="53" t="s">
        <v>34</v>
      </c>
      <c r="B13" s="54" t="s">
        <v>9</v>
      </c>
      <c r="C13" s="54" t="s">
        <v>9</v>
      </c>
      <c r="D13" s="31">
        <f>ROUND(PV(D11,D12,,D6),2)</f>
        <v>-125000</v>
      </c>
      <c r="F13" t="str">
        <f ca="1">IF(_xlfn.ISFORMULA(D13),_xlfn.FORMULATEXT(D13),"")</f>
        <v>=ROUND(PV(D11,D12,,D6),2)</v>
      </c>
      <c r="H13" t="s">
        <v>66</v>
      </c>
    </row>
    <row r="14" spans="1:25" x14ac:dyDescent="0.25">
      <c r="A14" s="53" t="s">
        <v>37</v>
      </c>
      <c r="B14" s="54"/>
      <c r="C14" s="54" t="s">
        <v>28</v>
      </c>
      <c r="D14" s="31">
        <f>D6+D13</f>
        <v>586564.82999999996</v>
      </c>
      <c r="F14" t="str">
        <f ca="1">IF(_xlfn.ISFORMULA(D14),_xlfn.FORMULATEXT(D14),"")</f>
        <v>=D6+D13</v>
      </c>
    </row>
    <row r="15" spans="1:25" x14ac:dyDescent="0.25">
      <c r="C15" s="54" t="s">
        <v>65</v>
      </c>
      <c r="D15" s="31">
        <f>D6/(1+D11)^D12</f>
        <v>124999.99920454586</v>
      </c>
      <c r="F15" t="str">
        <f ca="1">IF(_xlfn.ISFORMULA(D15),_xlfn.FORMULATEXT(D15),"")</f>
        <v>=D6/(1+D11)^D12</v>
      </c>
      <c r="G15" t="s">
        <v>29</v>
      </c>
    </row>
    <row r="17" spans="1:4" x14ac:dyDescent="0.25">
      <c r="A17" s="59" t="s">
        <v>55</v>
      </c>
      <c r="B17" t="s">
        <v>68</v>
      </c>
      <c r="C17" s="60"/>
      <c r="D17" s="61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5222E-5A55-4A7C-BCDB-E5F3515B4F15}">
  <sheetPr>
    <tabColor rgb="FF0000FF"/>
  </sheetPr>
  <dimension ref="A1:Q12"/>
  <sheetViews>
    <sheetView zoomScale="175" zoomScaleNormal="175" workbookViewId="0">
      <selection activeCell="D7" sqref="D7"/>
    </sheetView>
  </sheetViews>
  <sheetFormatPr defaultRowHeight="15" x14ac:dyDescent="0.25"/>
  <cols>
    <col min="1" max="1" width="24.5703125" bestFit="1" customWidth="1"/>
    <col min="2" max="4" width="14.7109375" customWidth="1"/>
    <col min="5" max="5" width="5.85546875" customWidth="1"/>
    <col min="6" max="6" width="12" bestFit="1" customWidth="1"/>
    <col min="16" max="16" width="4.42578125" bestFit="1" customWidth="1"/>
    <col min="17" max="17" width="12.140625" bestFit="1" customWidth="1"/>
  </cols>
  <sheetData>
    <row r="1" spans="1:17" ht="45" x14ac:dyDescent="0.25">
      <c r="A1" s="23" t="str">
        <f>"If you wanted to have "&amp;DOLLAR(D3)&amp;" when you retire in "&amp;D4&amp;" years, how much would you have to invest today if you could earn an annual rate of "&amp;TEXT(D5,"0.00%")&amp;" compounded "&amp;VLOOKUP(D6,$P$1:$Q$5,2,0)&amp;"?"</f>
        <v>If you wanted to have $1,000,000.00 when you retire in 40 years, how much would you have to invest today if you could earn an annual rate of 10.00% compounded monthly?</v>
      </c>
      <c r="B1" s="24"/>
      <c r="C1" s="24"/>
      <c r="D1" s="24"/>
      <c r="E1" s="24"/>
      <c r="F1" s="25"/>
      <c r="P1">
        <v>1</v>
      </c>
      <c r="Q1" t="s">
        <v>4</v>
      </c>
    </row>
    <row r="2" spans="1:17" x14ac:dyDescent="0.25">
      <c r="B2" t="s">
        <v>5</v>
      </c>
      <c r="C2" t="s">
        <v>6</v>
      </c>
      <c r="P2">
        <v>2</v>
      </c>
      <c r="Q2" t="s">
        <v>7</v>
      </c>
    </row>
    <row r="3" spans="1:17" x14ac:dyDescent="0.25">
      <c r="A3" s="27" t="s">
        <v>26</v>
      </c>
      <c r="B3" s="27" t="s">
        <v>27</v>
      </c>
      <c r="C3" s="27" t="s">
        <v>27</v>
      </c>
      <c r="D3" s="32">
        <v>1000000</v>
      </c>
      <c r="P3">
        <v>4</v>
      </c>
      <c r="Q3" t="s">
        <v>10</v>
      </c>
    </row>
    <row r="4" spans="1:17" x14ac:dyDescent="0.25">
      <c r="A4" s="27" t="s">
        <v>11</v>
      </c>
      <c r="B4" s="27" t="s">
        <v>12</v>
      </c>
      <c r="C4" s="27"/>
      <c r="D4" s="27">
        <v>40</v>
      </c>
      <c r="P4">
        <v>12</v>
      </c>
      <c r="Q4" t="s">
        <v>13</v>
      </c>
    </row>
    <row r="5" spans="1:17" x14ac:dyDescent="0.25">
      <c r="A5" s="27" t="s">
        <v>14</v>
      </c>
      <c r="B5" s="27" t="s">
        <v>15</v>
      </c>
      <c r="C5" s="27"/>
      <c r="D5" s="28">
        <v>0.1</v>
      </c>
      <c r="P5">
        <v>365</v>
      </c>
      <c r="Q5" t="s">
        <v>16</v>
      </c>
    </row>
    <row r="6" spans="1:17" ht="30" x14ac:dyDescent="0.25">
      <c r="A6" s="26" t="s">
        <v>17</v>
      </c>
      <c r="B6" s="27" t="s">
        <v>18</v>
      </c>
      <c r="C6" s="27"/>
      <c r="D6" s="27">
        <v>12</v>
      </c>
    </row>
    <row r="7" spans="1:17" x14ac:dyDescent="0.25">
      <c r="A7" s="27" t="s">
        <v>19</v>
      </c>
      <c r="B7" s="27" t="s">
        <v>20</v>
      </c>
      <c r="C7" s="27" t="s">
        <v>21</v>
      </c>
      <c r="D7" s="29"/>
      <c r="F7" t="str">
        <f ca="1">IF(_xlfn.ISFORMULA(D7),_xlfn.FORMULATEXT(D7),"")</f>
        <v/>
      </c>
    </row>
    <row r="8" spans="1:17" x14ac:dyDescent="0.25">
      <c r="A8" s="27" t="s">
        <v>22</v>
      </c>
      <c r="B8" s="27" t="s">
        <v>23</v>
      </c>
      <c r="C8" s="27" t="s">
        <v>24</v>
      </c>
      <c r="D8" s="29"/>
      <c r="F8" t="str">
        <f t="shared" ref="F8:F9" ca="1" si="0">IF(_xlfn.ISFORMULA(D8),_xlfn.FORMULATEXT(D8),"")</f>
        <v/>
      </c>
    </row>
    <row r="9" spans="1:17" ht="30" x14ac:dyDescent="0.25">
      <c r="A9" s="26" t="s">
        <v>8</v>
      </c>
      <c r="B9" s="27" t="s">
        <v>9</v>
      </c>
      <c r="C9" s="27" t="s">
        <v>9</v>
      </c>
      <c r="D9" s="31"/>
      <c r="F9" t="str">
        <f t="shared" ca="1" si="0"/>
        <v/>
      </c>
      <c r="I9" t="s">
        <v>66</v>
      </c>
    </row>
    <row r="10" spans="1:17" x14ac:dyDescent="0.25">
      <c r="A10" s="26" t="s">
        <v>72</v>
      </c>
      <c r="B10" s="27" t="s">
        <v>28</v>
      </c>
      <c r="C10" s="27" t="s">
        <v>28</v>
      </c>
      <c r="D10" s="31"/>
      <c r="F10" t="str">
        <f t="shared" ref="F10" ca="1" si="1">IF(_xlfn.ISFORMULA(D10),_xlfn.FORMULATEXT(D10),"")</f>
        <v/>
      </c>
    </row>
    <row r="11" spans="1:17" x14ac:dyDescent="0.25">
      <c r="B11" s="27" t="s">
        <v>9</v>
      </c>
      <c r="C11" s="27" t="s">
        <v>25</v>
      </c>
      <c r="D11" s="31"/>
      <c r="F11" t="str">
        <f ca="1">IF(_xlfn.ISFORMULA(D11),_xlfn.FORMULATEXT(D11),"")</f>
        <v/>
      </c>
      <c r="I11" t="s">
        <v>29</v>
      </c>
    </row>
    <row r="12" spans="1:17" x14ac:dyDescent="0.25">
      <c r="B12" s="27" t="s">
        <v>27</v>
      </c>
      <c r="C12" s="27" t="s">
        <v>25</v>
      </c>
      <c r="D12" s="31"/>
      <c r="F12" t="str">
        <f ca="1">IF(_xlfn.ISFORMULA(D12),_xlfn.FORMULATEXT(D12),"")</f>
        <v/>
      </c>
      <c r="I12" t="s">
        <v>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20219-8B30-474D-988B-43367EA83B49}">
  <sheetPr>
    <tabColor rgb="FFFF0000"/>
  </sheetPr>
  <dimension ref="A1:Q12"/>
  <sheetViews>
    <sheetView zoomScale="175" zoomScaleNormal="175" workbookViewId="0">
      <selection activeCell="D7" sqref="D7"/>
    </sheetView>
  </sheetViews>
  <sheetFormatPr defaultRowHeight="15" x14ac:dyDescent="0.25"/>
  <cols>
    <col min="1" max="1" width="24.5703125" bestFit="1" customWidth="1"/>
    <col min="2" max="4" width="14.7109375" customWidth="1"/>
    <col min="5" max="5" width="5.85546875" customWidth="1"/>
    <col min="6" max="6" width="12" bestFit="1" customWidth="1"/>
    <col min="16" max="16" width="4.42578125" bestFit="1" customWidth="1"/>
    <col min="17" max="17" width="12.140625" bestFit="1" customWidth="1"/>
  </cols>
  <sheetData>
    <row r="1" spans="1:17" ht="45" x14ac:dyDescent="0.25">
      <c r="A1" s="23" t="str">
        <f>"If you wanted to have "&amp;DOLLAR(D3)&amp;" when you retire in "&amp;D4&amp;" years, how much would you have to invest today if you could earn an annual rate of "&amp;TEXT(D5,"0.00%")&amp;" compounded "&amp;VLOOKUP(D6,$P$1:$Q$5,2,0)&amp;"?"</f>
        <v>If you wanted to have $1,000,000.00 when you retire in 40 years, how much would you have to invest today if you could earn an annual rate of 10.00% compounded monthly?</v>
      </c>
      <c r="B1" s="24"/>
      <c r="C1" s="24"/>
      <c r="D1" s="24"/>
      <c r="E1" s="24"/>
      <c r="F1" s="25"/>
      <c r="P1">
        <v>1</v>
      </c>
      <c r="Q1" t="s">
        <v>4</v>
      </c>
    </row>
    <row r="2" spans="1:17" x14ac:dyDescent="0.25">
      <c r="B2" t="s">
        <v>5</v>
      </c>
      <c r="C2" t="s">
        <v>6</v>
      </c>
      <c r="P2">
        <v>2</v>
      </c>
      <c r="Q2" t="s">
        <v>7</v>
      </c>
    </row>
    <row r="3" spans="1:17" x14ac:dyDescent="0.25">
      <c r="A3" s="27" t="s">
        <v>26</v>
      </c>
      <c r="B3" s="27" t="s">
        <v>27</v>
      </c>
      <c r="C3" s="27" t="s">
        <v>27</v>
      </c>
      <c r="D3" s="32">
        <v>1000000</v>
      </c>
      <c r="P3">
        <v>4</v>
      </c>
      <c r="Q3" t="s">
        <v>10</v>
      </c>
    </row>
    <row r="4" spans="1:17" x14ac:dyDescent="0.25">
      <c r="A4" s="27" t="s">
        <v>11</v>
      </c>
      <c r="B4" s="27" t="s">
        <v>12</v>
      </c>
      <c r="C4" s="27"/>
      <c r="D4" s="27">
        <v>40</v>
      </c>
      <c r="P4">
        <v>12</v>
      </c>
      <c r="Q4" t="s">
        <v>13</v>
      </c>
    </row>
    <row r="5" spans="1:17" x14ac:dyDescent="0.25">
      <c r="A5" s="27" t="s">
        <v>14</v>
      </c>
      <c r="B5" s="27" t="s">
        <v>15</v>
      </c>
      <c r="C5" s="27"/>
      <c r="D5" s="28">
        <v>0.1</v>
      </c>
      <c r="P5">
        <v>365</v>
      </c>
      <c r="Q5" t="s">
        <v>16</v>
      </c>
    </row>
    <row r="6" spans="1:17" ht="30" x14ac:dyDescent="0.25">
      <c r="A6" s="26" t="s">
        <v>17</v>
      </c>
      <c r="B6" s="27" t="s">
        <v>18</v>
      </c>
      <c r="C6" s="27"/>
      <c r="D6" s="27">
        <v>12</v>
      </c>
    </row>
    <row r="7" spans="1:17" x14ac:dyDescent="0.25">
      <c r="A7" s="27" t="s">
        <v>19</v>
      </c>
      <c r="B7" s="27" t="s">
        <v>20</v>
      </c>
      <c r="C7" s="27" t="s">
        <v>21</v>
      </c>
      <c r="D7" s="29">
        <f>D5/D6</f>
        <v>8.3333333333333332E-3</v>
      </c>
      <c r="F7" t="str">
        <f ca="1">IF(_xlfn.ISFORMULA(D7),_xlfn.FORMULATEXT(D7),"")</f>
        <v>=D5/D6</v>
      </c>
    </row>
    <row r="8" spans="1:17" x14ac:dyDescent="0.25">
      <c r="A8" s="27" t="s">
        <v>22</v>
      </c>
      <c r="B8" s="27" t="s">
        <v>23</v>
      </c>
      <c r="C8" s="27" t="s">
        <v>24</v>
      </c>
      <c r="D8" s="29">
        <f>D4*D6</f>
        <v>480</v>
      </c>
      <c r="F8" t="str">
        <f t="shared" ref="F8:F10" ca="1" si="0">IF(_xlfn.ISFORMULA(D8),_xlfn.FORMULATEXT(D8),"")</f>
        <v>=D4*D6</v>
      </c>
    </row>
    <row r="9" spans="1:17" ht="30" x14ac:dyDescent="0.25">
      <c r="A9" s="26" t="s">
        <v>8</v>
      </c>
      <c r="B9" s="27" t="s">
        <v>9</v>
      </c>
      <c r="C9" s="27" t="s">
        <v>9</v>
      </c>
      <c r="D9" s="31">
        <f>ROUND(PV(D7,D8,,D3),2)</f>
        <v>-18621.740000000002</v>
      </c>
      <c r="F9" t="str">
        <f t="shared" ca="1" si="0"/>
        <v>=ROUND(PV(D7,D8,,D3),2)</v>
      </c>
      <c r="I9" t="s">
        <v>66</v>
      </c>
    </row>
    <row r="10" spans="1:17" x14ac:dyDescent="0.25">
      <c r="A10" s="26" t="s">
        <v>72</v>
      </c>
      <c r="B10" s="27" t="s">
        <v>28</v>
      </c>
      <c r="C10" s="27" t="s">
        <v>28</v>
      </c>
      <c r="D10" s="31">
        <f>D3+D9</f>
        <v>981378.26</v>
      </c>
      <c r="F10" t="str">
        <f t="shared" ca="1" si="0"/>
        <v>=D3+D9</v>
      </c>
    </row>
    <row r="11" spans="1:17" x14ac:dyDescent="0.25">
      <c r="B11" s="27" t="s">
        <v>9</v>
      </c>
      <c r="C11" s="27" t="s">
        <v>25</v>
      </c>
      <c r="D11" s="31">
        <f>D3/(1+D7)^D8</f>
        <v>18621.743957866809</v>
      </c>
      <c r="F11" t="str">
        <f ca="1">IF(_xlfn.ISFORMULA(D11),_xlfn.FORMULATEXT(D11),"")</f>
        <v>=D3/(1+D7)^D8</v>
      </c>
      <c r="I11" t="s">
        <v>29</v>
      </c>
    </row>
    <row r="12" spans="1:17" x14ac:dyDescent="0.25">
      <c r="B12" s="27" t="s">
        <v>27</v>
      </c>
      <c r="C12" s="27" t="s">
        <v>25</v>
      </c>
      <c r="D12" s="31">
        <f>D11*(1+D7)^D8</f>
        <v>1000000</v>
      </c>
      <c r="F12" t="str">
        <f ca="1">IF(_xlfn.ISFORMULA(D12),_xlfn.FORMULATEXT(D12),"")</f>
        <v>=D11*(1+D7)^D8</v>
      </c>
      <c r="I12" t="s">
        <v>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36D0C-F00D-4687-AD74-76EA9D466FF6}">
  <sheetPr>
    <tabColor rgb="FF0000FF"/>
  </sheetPr>
  <dimension ref="A1:Q12"/>
  <sheetViews>
    <sheetView zoomScale="175" zoomScaleNormal="175" workbookViewId="0">
      <selection activeCell="D7" sqref="D7"/>
    </sheetView>
  </sheetViews>
  <sheetFormatPr defaultRowHeight="15" x14ac:dyDescent="0.25"/>
  <cols>
    <col min="1" max="1" width="24.5703125" bestFit="1" customWidth="1"/>
    <col min="2" max="4" width="15" customWidth="1"/>
    <col min="5" max="5" width="8.28515625" customWidth="1"/>
    <col min="6" max="6" width="12" bestFit="1" customWidth="1"/>
    <col min="16" max="16" width="4.42578125" bestFit="1" customWidth="1"/>
    <col min="17" max="17" width="12.140625" bestFit="1" customWidth="1"/>
  </cols>
  <sheetData>
    <row r="1" spans="1:17" ht="30" x14ac:dyDescent="0.25">
      <c r="A1" s="23" t="str">
        <f>"If you wanted to have "&amp;DOLLAR(D3)&amp;" for your daughter’s college education in "&amp;D4&amp;" years, how much would you have to invest today if you could earn an annual rate of "&amp;TEXT(D5,"0.00%")&amp;" compounded "&amp;VLOOKUP(D6,$P$1:$Q$5,2,0)&amp;"?"</f>
        <v>If you wanted to have $250,000.00 for your daughter’s college education in 15 years, how much would you have to invest today if you could earn an annual rate of 5.00% compounded monthly?</v>
      </c>
      <c r="B1" s="24"/>
      <c r="C1" s="24"/>
      <c r="D1" s="24"/>
      <c r="E1" s="24"/>
      <c r="F1" s="25"/>
      <c r="P1">
        <v>1</v>
      </c>
      <c r="Q1" t="s">
        <v>4</v>
      </c>
    </row>
    <row r="2" spans="1:17" x14ac:dyDescent="0.25">
      <c r="B2" t="s">
        <v>5</v>
      </c>
      <c r="C2" t="s">
        <v>6</v>
      </c>
      <c r="P2">
        <v>2</v>
      </c>
      <c r="Q2" t="s">
        <v>7</v>
      </c>
    </row>
    <row r="3" spans="1:17" x14ac:dyDescent="0.25">
      <c r="A3" s="27" t="s">
        <v>26</v>
      </c>
      <c r="B3" s="27" t="s">
        <v>27</v>
      </c>
      <c r="C3" s="27" t="s">
        <v>27</v>
      </c>
      <c r="D3" s="32">
        <v>250000</v>
      </c>
      <c r="P3">
        <v>4</v>
      </c>
      <c r="Q3" t="s">
        <v>10</v>
      </c>
    </row>
    <row r="4" spans="1:17" x14ac:dyDescent="0.25">
      <c r="A4" s="27" t="s">
        <v>11</v>
      </c>
      <c r="B4" s="27" t="s">
        <v>12</v>
      </c>
      <c r="C4" s="27"/>
      <c r="D4" s="27">
        <v>15</v>
      </c>
      <c r="P4">
        <v>12</v>
      </c>
      <c r="Q4" t="s">
        <v>13</v>
      </c>
    </row>
    <row r="5" spans="1:17" x14ac:dyDescent="0.25">
      <c r="A5" s="27" t="s">
        <v>14</v>
      </c>
      <c r="B5" s="27" t="s">
        <v>15</v>
      </c>
      <c r="C5" s="27"/>
      <c r="D5" s="28">
        <v>0.05</v>
      </c>
      <c r="P5">
        <v>365</v>
      </c>
      <c r="Q5" t="s">
        <v>16</v>
      </c>
    </row>
    <row r="6" spans="1:17" ht="30" x14ac:dyDescent="0.25">
      <c r="A6" s="26" t="s">
        <v>17</v>
      </c>
      <c r="B6" s="27" t="s">
        <v>18</v>
      </c>
      <c r="C6" s="27"/>
      <c r="D6" s="27">
        <v>12</v>
      </c>
    </row>
    <row r="7" spans="1:17" x14ac:dyDescent="0.25">
      <c r="A7" s="27" t="s">
        <v>19</v>
      </c>
      <c r="B7" s="27" t="s">
        <v>20</v>
      </c>
      <c r="C7" s="27" t="s">
        <v>21</v>
      </c>
      <c r="D7" s="29"/>
      <c r="F7" t="str">
        <f ca="1">IF(_xlfn.ISFORMULA(D7),_xlfn.FORMULATEXT(D7),"")</f>
        <v/>
      </c>
    </row>
    <row r="8" spans="1:17" x14ac:dyDescent="0.25">
      <c r="A8" s="27" t="s">
        <v>22</v>
      </c>
      <c r="B8" s="27" t="s">
        <v>23</v>
      </c>
      <c r="C8" s="27" t="s">
        <v>24</v>
      </c>
      <c r="D8" s="29"/>
      <c r="F8" t="str">
        <f t="shared" ref="F8:F10" ca="1" si="0">IF(_xlfn.ISFORMULA(D8),_xlfn.FORMULATEXT(D8),"")</f>
        <v/>
      </c>
    </row>
    <row r="9" spans="1:17" ht="30" x14ac:dyDescent="0.25">
      <c r="A9" s="26" t="s">
        <v>8</v>
      </c>
      <c r="B9" s="27" t="s">
        <v>9</v>
      </c>
      <c r="C9" s="27" t="s">
        <v>9</v>
      </c>
      <c r="D9" s="31"/>
      <c r="F9" t="str">
        <f t="shared" ca="1" si="0"/>
        <v/>
      </c>
      <c r="I9" t="s">
        <v>66</v>
      </c>
    </row>
    <row r="10" spans="1:17" x14ac:dyDescent="0.25">
      <c r="A10" s="26" t="s">
        <v>72</v>
      </c>
      <c r="B10" s="27" t="s">
        <v>28</v>
      </c>
      <c r="C10" s="27" t="s">
        <v>28</v>
      </c>
      <c r="D10" s="31"/>
      <c r="F10" t="str">
        <f t="shared" ca="1" si="0"/>
        <v/>
      </c>
    </row>
    <row r="11" spans="1:17" x14ac:dyDescent="0.25">
      <c r="B11" s="27" t="s">
        <v>9</v>
      </c>
      <c r="C11" s="27" t="s">
        <v>25</v>
      </c>
      <c r="D11" s="31"/>
      <c r="F11" t="str">
        <f ca="1">IF(_xlfn.ISFORMULA(D11),_xlfn.FORMULATEXT(D11),"")</f>
        <v/>
      </c>
      <c r="I11" t="s">
        <v>29</v>
      </c>
    </row>
    <row r="12" spans="1:17" x14ac:dyDescent="0.25">
      <c r="B12" s="27" t="s">
        <v>27</v>
      </c>
      <c r="C12" s="27" t="s">
        <v>25</v>
      </c>
      <c r="D12" s="31"/>
      <c r="F12" t="str">
        <f ca="1">IF(_xlfn.ISFORMULA(D12),_xlfn.FORMULATEXT(D12),"")</f>
        <v/>
      </c>
      <c r="I12" t="s">
        <v>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EEF2C-BC96-4B3C-9597-80D0AEC4A6B5}">
  <sheetPr>
    <tabColor rgb="FFFF0000"/>
  </sheetPr>
  <dimension ref="A1:Q12"/>
  <sheetViews>
    <sheetView zoomScale="175" zoomScaleNormal="175" workbookViewId="0">
      <selection activeCell="D3" sqref="D3"/>
    </sheetView>
  </sheetViews>
  <sheetFormatPr defaultRowHeight="15" x14ac:dyDescent="0.25"/>
  <cols>
    <col min="1" max="1" width="24.5703125" bestFit="1" customWidth="1"/>
    <col min="2" max="4" width="15" customWidth="1"/>
    <col min="5" max="5" width="8.28515625" customWidth="1"/>
    <col min="6" max="6" width="12" bestFit="1" customWidth="1"/>
    <col min="16" max="16" width="4.42578125" bestFit="1" customWidth="1"/>
    <col min="17" max="17" width="12.140625" bestFit="1" customWidth="1"/>
  </cols>
  <sheetData>
    <row r="1" spans="1:17" ht="30" x14ac:dyDescent="0.25">
      <c r="A1" s="23" t="str">
        <f>"If you wanted to have "&amp;DOLLAR(D3)&amp;" for your daughter’s college education in "&amp;D4&amp;" years, how much would you have to invest today if you could earn an annual rate of "&amp;TEXT(D5,"0.00%")&amp;" compounded "&amp;VLOOKUP(D6,$P$1:$Q$5,2,0)&amp;"?"</f>
        <v>If you wanted to have $250,000.00 for your daughter’s college education in 15 years, how much would you have to invest today if you could earn an annual rate of 5.00% compounded monthly?</v>
      </c>
      <c r="B1" s="24"/>
      <c r="C1" s="24"/>
      <c r="D1" s="24"/>
      <c r="E1" s="24"/>
      <c r="F1" s="25"/>
      <c r="P1">
        <v>1</v>
      </c>
      <c r="Q1" t="s">
        <v>4</v>
      </c>
    </row>
    <row r="2" spans="1:17" x14ac:dyDescent="0.25">
      <c r="B2" t="s">
        <v>5</v>
      </c>
      <c r="C2" t="s">
        <v>6</v>
      </c>
      <c r="P2">
        <v>2</v>
      </c>
      <c r="Q2" t="s">
        <v>7</v>
      </c>
    </row>
    <row r="3" spans="1:17" x14ac:dyDescent="0.25">
      <c r="A3" s="27" t="s">
        <v>26</v>
      </c>
      <c r="B3" s="27" t="s">
        <v>27</v>
      </c>
      <c r="C3" s="27" t="s">
        <v>27</v>
      </c>
      <c r="D3" s="32">
        <v>250000</v>
      </c>
      <c r="P3">
        <v>4</v>
      </c>
      <c r="Q3" t="s">
        <v>10</v>
      </c>
    </row>
    <row r="4" spans="1:17" x14ac:dyDescent="0.25">
      <c r="A4" s="27" t="s">
        <v>11</v>
      </c>
      <c r="B4" s="27" t="s">
        <v>12</v>
      </c>
      <c r="C4" s="27"/>
      <c r="D4" s="27">
        <v>15</v>
      </c>
      <c r="P4">
        <v>12</v>
      </c>
      <c r="Q4" t="s">
        <v>13</v>
      </c>
    </row>
    <row r="5" spans="1:17" x14ac:dyDescent="0.25">
      <c r="A5" s="27" t="s">
        <v>14</v>
      </c>
      <c r="B5" s="27" t="s">
        <v>15</v>
      </c>
      <c r="C5" s="27"/>
      <c r="D5" s="28">
        <v>0.05</v>
      </c>
      <c r="P5">
        <v>365</v>
      </c>
      <c r="Q5" t="s">
        <v>16</v>
      </c>
    </row>
    <row r="6" spans="1:17" ht="30" x14ac:dyDescent="0.25">
      <c r="A6" s="26" t="s">
        <v>17</v>
      </c>
      <c r="B6" s="27" t="s">
        <v>18</v>
      </c>
      <c r="C6" s="27"/>
      <c r="D6" s="27">
        <v>12</v>
      </c>
    </row>
    <row r="7" spans="1:17" x14ac:dyDescent="0.25">
      <c r="A7" s="27" t="s">
        <v>19</v>
      </c>
      <c r="B7" s="27" t="s">
        <v>20</v>
      </c>
      <c r="C7" s="27" t="s">
        <v>21</v>
      </c>
      <c r="D7" s="29">
        <f>D5/D6</f>
        <v>4.1666666666666666E-3</v>
      </c>
      <c r="F7" t="str">
        <f ca="1">IF(_xlfn.ISFORMULA(D7),_xlfn.FORMULATEXT(D7),"")</f>
        <v>=D5/D6</v>
      </c>
    </row>
    <row r="8" spans="1:17" x14ac:dyDescent="0.25">
      <c r="A8" s="27" t="s">
        <v>22</v>
      </c>
      <c r="B8" s="27" t="s">
        <v>23</v>
      </c>
      <c r="C8" s="27" t="s">
        <v>24</v>
      </c>
      <c r="D8" s="29">
        <f>D4*D6</f>
        <v>180</v>
      </c>
      <c r="F8" t="str">
        <f t="shared" ref="F8:F10" ca="1" si="0">IF(_xlfn.ISFORMULA(D8),_xlfn.FORMULATEXT(D8),"")</f>
        <v>=D4*D6</v>
      </c>
    </row>
    <row r="9" spans="1:17" ht="30" x14ac:dyDescent="0.25">
      <c r="A9" s="26" t="s">
        <v>8</v>
      </c>
      <c r="B9" s="27" t="s">
        <v>9</v>
      </c>
      <c r="C9" s="27" t="s">
        <v>9</v>
      </c>
      <c r="D9" s="31">
        <f>ROUND(PV(D7,D8,,D3),2)</f>
        <v>-118275.79</v>
      </c>
      <c r="F9" t="str">
        <f t="shared" ca="1" si="0"/>
        <v>=ROUND(PV(D7,D8,,D3),2)</v>
      </c>
      <c r="I9" t="s">
        <v>66</v>
      </c>
    </row>
    <row r="10" spans="1:17" x14ac:dyDescent="0.25">
      <c r="A10" s="26" t="s">
        <v>72</v>
      </c>
      <c r="B10" s="27" t="s">
        <v>28</v>
      </c>
      <c r="C10" s="27" t="s">
        <v>28</v>
      </c>
      <c r="D10" s="31">
        <f>D3+D9</f>
        <v>131724.21000000002</v>
      </c>
      <c r="F10" t="str">
        <f t="shared" ca="1" si="0"/>
        <v>=D3+D9</v>
      </c>
    </row>
    <row r="11" spans="1:17" x14ac:dyDescent="0.25">
      <c r="B11" s="27" t="s">
        <v>9</v>
      </c>
      <c r="C11" s="27" t="s">
        <v>25</v>
      </c>
      <c r="D11" s="31">
        <f>D3/(1+D7)^D8</f>
        <v>118275.78884786363</v>
      </c>
      <c r="F11" t="str">
        <f ca="1">IF(_xlfn.ISFORMULA(D11),_xlfn.FORMULATEXT(D11),"")</f>
        <v>=D3/(1+D7)^D8</v>
      </c>
      <c r="I11" t="s">
        <v>29</v>
      </c>
    </row>
    <row r="12" spans="1:17" x14ac:dyDescent="0.25">
      <c r="B12" s="27" t="s">
        <v>27</v>
      </c>
      <c r="C12" s="27" t="s">
        <v>25</v>
      </c>
      <c r="D12" s="31">
        <f>D11*(1+D7)^D8</f>
        <v>250000</v>
      </c>
      <c r="F12" t="str">
        <f ca="1">IF(_xlfn.ISFORMULA(D12),_xlfn.FORMULATEXT(D12),"")</f>
        <v>=D11*(1+D7)^D8</v>
      </c>
      <c r="I12" t="s">
        <v>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4D2D4-83D4-4CC3-BE32-ABFCD8A6193A}">
  <sheetPr>
    <tabColor rgb="FF0000FF"/>
  </sheetPr>
  <dimension ref="A1:K11"/>
  <sheetViews>
    <sheetView zoomScale="145" zoomScaleNormal="145" workbookViewId="0">
      <selection activeCell="F4" sqref="F4"/>
    </sheetView>
  </sheetViews>
  <sheetFormatPr defaultRowHeight="15" x14ac:dyDescent="0.25"/>
  <cols>
    <col min="1" max="1" width="19" bestFit="1" customWidth="1"/>
    <col min="2" max="2" width="13.140625" bestFit="1" customWidth="1"/>
    <col min="3" max="3" width="10.5703125" customWidth="1"/>
    <col min="4" max="4" width="15" customWidth="1"/>
    <col min="5" max="6" width="8.28515625" customWidth="1"/>
    <col min="7" max="7" width="14.42578125" customWidth="1"/>
    <col min="8" max="8" width="18.5703125" customWidth="1"/>
    <col min="9" max="9" width="1.7109375" customWidth="1"/>
    <col min="10" max="10" width="18.5703125" bestFit="1" customWidth="1"/>
    <col min="11" max="11" width="12.28515625" bestFit="1" customWidth="1"/>
  </cols>
  <sheetData>
    <row r="1" spans="1:11" ht="45" x14ac:dyDescent="0.25">
      <c r="A1" s="33" t="s">
        <v>30</v>
      </c>
      <c r="B1" s="34" t="s">
        <v>26</v>
      </c>
      <c r="C1" s="34" t="s">
        <v>31</v>
      </c>
      <c r="D1" s="34" t="s">
        <v>32</v>
      </c>
      <c r="E1" s="34" t="s">
        <v>11</v>
      </c>
      <c r="F1" s="34" t="s">
        <v>19</v>
      </c>
      <c r="G1" s="34" t="s">
        <v>33</v>
      </c>
      <c r="H1" s="34" t="s">
        <v>34</v>
      </c>
    </row>
    <row r="2" spans="1:11" x14ac:dyDescent="0.25">
      <c r="A2" s="33" t="s">
        <v>35</v>
      </c>
      <c r="B2" s="35" t="s">
        <v>27</v>
      </c>
      <c r="C2" s="35" t="s">
        <v>15</v>
      </c>
      <c r="D2" s="35" t="s">
        <v>18</v>
      </c>
      <c r="E2" s="35" t="s">
        <v>12</v>
      </c>
      <c r="F2" s="35" t="s">
        <v>20</v>
      </c>
      <c r="G2" s="35" t="s">
        <v>23</v>
      </c>
      <c r="H2" s="35" t="s">
        <v>9</v>
      </c>
      <c r="J2" s="36" t="s">
        <v>36</v>
      </c>
      <c r="K2" s="36" t="s">
        <v>37</v>
      </c>
    </row>
    <row r="3" spans="1:11" x14ac:dyDescent="0.25">
      <c r="A3" s="33" t="s">
        <v>38</v>
      </c>
      <c r="B3" s="37" t="s">
        <v>27</v>
      </c>
      <c r="C3" s="37"/>
      <c r="D3" s="37"/>
      <c r="E3" s="37"/>
      <c r="F3" s="37" t="s">
        <v>21</v>
      </c>
      <c r="G3" s="37" t="s">
        <v>24</v>
      </c>
      <c r="H3" s="37" t="s">
        <v>9</v>
      </c>
      <c r="J3" s="38" t="s">
        <v>39</v>
      </c>
      <c r="K3" s="38" t="s">
        <v>40</v>
      </c>
    </row>
    <row r="4" spans="1:11" x14ac:dyDescent="0.25">
      <c r="B4" s="39">
        <v>700000</v>
      </c>
      <c r="C4" s="28">
        <v>0.05</v>
      </c>
      <c r="D4" s="27">
        <v>4</v>
      </c>
      <c r="E4" s="27">
        <v>15</v>
      </c>
      <c r="F4" s="40"/>
      <c r="G4" s="29"/>
      <c r="H4" s="31"/>
      <c r="J4" s="30"/>
      <c r="K4" s="30"/>
    </row>
    <row r="5" spans="1:11" x14ac:dyDescent="0.25">
      <c r="B5" s="39">
        <v>700000</v>
      </c>
      <c r="C5" s="28">
        <v>0.05</v>
      </c>
      <c r="D5" s="27">
        <v>4</v>
      </c>
      <c r="E5" s="27">
        <v>20</v>
      </c>
      <c r="F5" s="40"/>
      <c r="G5" s="29"/>
      <c r="H5" s="31"/>
      <c r="J5" s="30"/>
      <c r="K5" s="30"/>
    </row>
    <row r="6" spans="1:11" x14ac:dyDescent="0.25">
      <c r="B6" s="39">
        <v>700000</v>
      </c>
      <c r="C6" s="28">
        <v>0.05</v>
      </c>
      <c r="D6" s="27">
        <v>4</v>
      </c>
      <c r="E6" s="27">
        <v>25</v>
      </c>
      <c r="F6" s="40"/>
      <c r="G6" s="29"/>
      <c r="H6" s="31"/>
      <c r="J6" s="30"/>
      <c r="K6" s="30"/>
    </row>
    <row r="7" spans="1:11" x14ac:dyDescent="0.25">
      <c r="B7" s="39">
        <v>700000</v>
      </c>
      <c r="C7" s="28">
        <v>0.05</v>
      </c>
      <c r="D7" s="27">
        <v>4</v>
      </c>
      <c r="E7" s="27">
        <v>30</v>
      </c>
      <c r="F7" s="40"/>
      <c r="G7" s="29"/>
      <c r="H7" s="31"/>
      <c r="J7" s="30"/>
      <c r="K7" s="30"/>
    </row>
    <row r="8" spans="1:11" x14ac:dyDescent="0.25">
      <c r="B8" s="39">
        <v>700000</v>
      </c>
      <c r="C8" s="28">
        <v>0.05</v>
      </c>
      <c r="D8" s="27">
        <v>4</v>
      </c>
      <c r="E8" s="27">
        <v>35</v>
      </c>
      <c r="F8" s="40"/>
      <c r="G8" s="29"/>
      <c r="H8" s="31"/>
      <c r="J8" s="30"/>
      <c r="K8" s="30"/>
    </row>
    <row r="9" spans="1:11" x14ac:dyDescent="0.25">
      <c r="B9" s="39">
        <v>700000</v>
      </c>
      <c r="C9" s="28">
        <v>0.05</v>
      </c>
      <c r="D9" s="27">
        <v>4</v>
      </c>
      <c r="E9" s="27">
        <v>40</v>
      </c>
      <c r="F9" s="40"/>
      <c r="G9" s="29"/>
      <c r="H9" s="31"/>
      <c r="J9" s="30"/>
      <c r="K9" s="30"/>
    </row>
    <row r="10" spans="1:11" x14ac:dyDescent="0.25">
      <c r="B10" s="39">
        <v>700000</v>
      </c>
      <c r="C10" s="28">
        <v>0.05</v>
      </c>
      <c r="D10" s="27">
        <v>4</v>
      </c>
      <c r="E10" s="27">
        <v>45</v>
      </c>
      <c r="F10" s="40"/>
      <c r="G10" s="29"/>
      <c r="H10" s="31"/>
      <c r="J10" s="30"/>
      <c r="K10" s="30"/>
    </row>
    <row r="11" spans="1:11" x14ac:dyDescent="0.25">
      <c r="B11" s="39">
        <v>700000</v>
      </c>
      <c r="C11" s="28">
        <v>0.05</v>
      </c>
      <c r="D11" s="27">
        <v>4</v>
      </c>
      <c r="E11" s="27">
        <v>50</v>
      </c>
      <c r="F11" s="40"/>
      <c r="G11" s="29"/>
      <c r="H11" s="31"/>
      <c r="J11" s="30"/>
      <c r="K11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Cover</vt:lpstr>
      <vt:lpstr>FV</vt:lpstr>
      <vt:lpstr>PV(2)</vt:lpstr>
      <vt:lpstr>PV(2an)</vt:lpstr>
      <vt:lpstr>PV(3)</vt:lpstr>
      <vt:lpstr>PV(3an)</vt:lpstr>
      <vt:lpstr>PV(4)</vt:lpstr>
      <vt:lpstr>PV(4an)</vt:lpstr>
      <vt:lpstr>PV(5)</vt:lpstr>
      <vt:lpstr>PV(5an)</vt:lpstr>
      <vt:lpstr>HW ==&gt;&gt;</vt:lpstr>
      <vt:lpstr>HW(1)</vt:lpstr>
      <vt:lpstr>HW(1an)</vt:lpstr>
      <vt:lpstr>HW(2)</vt:lpstr>
      <vt:lpstr>HW(2an)</vt:lpstr>
      <vt:lpstr>HW(3)</vt:lpstr>
      <vt:lpstr>HW(3an)</vt:lpstr>
      <vt:lpstr>HW(4)</vt:lpstr>
      <vt:lpstr>HW(4an)</vt:lpstr>
      <vt:lpstr>HW(5)</vt:lpstr>
      <vt:lpstr>HW(5an)</vt:lpstr>
      <vt:lpstr>HW(6)</vt:lpstr>
      <vt:lpstr>HW(6an)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Girvin, Michael</dc:creator>
  <cp:lastModifiedBy>Girvin, Michael</cp:lastModifiedBy>
  <dcterms:created xsi:type="dcterms:W3CDTF">2018-03-30T19:57:39Z</dcterms:created>
  <dcterms:modified xsi:type="dcterms:W3CDTF">2018-04-09T23:56:00Z</dcterms:modified>
</cp:coreProperties>
</file>